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hidePivotFieldList="1"/>
  <mc:AlternateContent xmlns:mc="http://schemas.openxmlformats.org/markup-compatibility/2006">
    <mc:Choice Requires="x15">
      <x15ac:absPath xmlns:x15ac="http://schemas.microsoft.com/office/spreadsheetml/2010/11/ac" url="https://altynalmaskz-my.sharepoint.com/personal/timur_mursalimov_altynalmas_kz/Documents/Документы/2. ESG/4. ESG Report/2025/Для публикации/"/>
    </mc:Choice>
  </mc:AlternateContent>
  <xr:revisionPtr revIDLastSave="25" documentId="8_{71EFC5E4-96A5-49F1-B504-E9E599B0C73B}" xr6:coauthVersionLast="47" xr6:coauthVersionMax="47" xr10:uidLastSave="{45BC5D1F-10E1-4B07-99B0-F9AFE5511DE7}"/>
  <workbookProtection workbookAlgorithmName="SHA-512" workbookHashValue="B8kPe5BjVCoUfgaWGyqpYEK3sCf5vLVBhK3GJlWz0sECYhcSO1kUTYrsPFeaH9+396z0jsaCVTLMTW30H+x3CQ==" workbookSaltValue="lVvkKRF1ArI1cuSFDZkCKA==" workbookSpinCount="100000" lockStructure="1"/>
  <bookViews>
    <workbookView xWindow="-120" yWindow="-16320" windowWidth="29040" windowHeight="15720" tabRatio="925" firstSheet="1" activeTab="1" xr2:uid="{00000000-000D-0000-FFFF-FFFF00000000}"/>
  </bookViews>
  <sheets>
    <sheet name="Toggle" sheetId="56" state="hidden" r:id="rId1"/>
    <sheet name="About Databook" sheetId="12" r:id="rId2"/>
    <sheet name="External Assurance" sheetId="81" r:id="rId3"/>
    <sheet name="Environment" sheetId="57" r:id="rId4"/>
    <sheet name="Climate and energy" sheetId="17" r:id="rId5"/>
    <sheet name="Safety" sheetId="13" r:id="rId6"/>
    <sheet name="Our people" sheetId="14" r:id="rId7"/>
    <sheet name="Socioeconomic development" sheetId="15" r:id="rId8"/>
    <sheet name="Communities" sheetId="18" r:id="rId9"/>
    <sheet name="Corporate governance and ethics" sheetId="19" r:id="rId10"/>
    <sheet name="Data across projects" sheetId="24" r:id="rId11"/>
    <sheet name="GRI" sheetId="25" r:id="rId12"/>
    <sheet name="SASB" sheetId="63" r:id="rId13"/>
    <sheet name="Reporting perimeter" sheetId="54" r:id="rId14"/>
    <sheet name="Material topics" sheetId="80" r:id="rId15"/>
    <sheet name="ICMI" sheetId="84" r:id="rId16"/>
  </sheets>
  <externalReferences>
    <externalReference r:id="rId17"/>
    <externalReference r:id="rId18"/>
    <externalReference r:id="rId19"/>
    <externalReference r:id="rId20"/>
    <externalReference r:id="rId21"/>
    <externalReference r:id="rId22"/>
  </externalReferences>
  <definedNames>
    <definedName name="_xlnm._FilterDatabase" localSheetId="11" hidden="1">GRI!$B$4:$E$4</definedName>
    <definedName name="_xlnm._FilterDatabase" localSheetId="7" hidden="1">'Socioeconomic development'!#REF!</definedName>
    <definedName name="Density_AI92" localSheetId="2">'[1]Emission factors'!$C$20</definedName>
    <definedName name="Density_AI92">'[2]Emission factors'!$C$20</definedName>
    <definedName name="Density_DT_Leto" localSheetId="2">'[1]Emission factors'!$C$18</definedName>
    <definedName name="Density_DT_Leto">'[2]Emission factors'!$C$18</definedName>
    <definedName name="Density_DT_Winter" localSheetId="2">'[1]Emission factors'!$C$19</definedName>
    <definedName name="Density_DT_Winter">'[2]Emission factors'!$C$19</definedName>
    <definedName name="_xlnm.Print_Titles" localSheetId="2" hidden="1">#REF!,#REF!</definedName>
    <definedName name="_xlnm.Print_Titles" hidden="1">#REF!,#REF!</definedName>
    <definedName name="Scope_2_GJ_MW" localSheetId="2">'[3]Emission factors'!$C$61</definedName>
    <definedName name="Scope_2_GJ_MW">'[4]Emission factors'!$C$61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2" i="57" l="1"/>
  <c r="C67" i="24"/>
  <c r="B67" i="24"/>
  <c r="J75" i="24"/>
  <c r="C14" i="17"/>
  <c r="D6" i="24" l="1"/>
  <c r="D26" i="25"/>
  <c r="D27" i="25"/>
  <c r="C78" i="57"/>
  <c r="C79" i="57"/>
  <c r="C80" i="57"/>
  <c r="C81" i="57"/>
  <c r="C82" i="57"/>
  <c r="C84" i="57"/>
  <c r="C85" i="57"/>
  <c r="C86" i="57"/>
  <c r="C87" i="57"/>
  <c r="C88" i="57"/>
  <c r="I8" i="19"/>
  <c r="J8" i="19"/>
  <c r="D8" i="19" l="1"/>
  <c r="E8" i="19"/>
  <c r="F8" i="19"/>
  <c r="G8" i="19"/>
  <c r="H8" i="19"/>
  <c r="H16" i="17"/>
  <c r="I16" i="17"/>
  <c r="J16" i="17"/>
  <c r="C51" i="17"/>
  <c r="C50" i="17"/>
  <c r="B51" i="17"/>
  <c r="B50" i="17"/>
  <c r="C34" i="17"/>
  <c r="C33" i="17"/>
  <c r="B34" i="17"/>
  <c r="B33" i="17"/>
  <c r="A11" i="12" l="1"/>
  <c r="J62" i="19"/>
  <c r="B41" i="18"/>
  <c r="B42" i="18"/>
  <c r="B43" i="18"/>
  <c r="B33" i="13" l="1"/>
  <c r="B40" i="18"/>
  <c r="K58" i="14" l="1"/>
  <c r="K56" i="14"/>
  <c r="K54" i="14"/>
  <c r="C10" i="54" l="1"/>
  <c r="B10" i="54"/>
  <c r="B106" i="14"/>
  <c r="B104" i="14"/>
  <c r="B105" i="14"/>
  <c r="B39" i="13" l="1"/>
  <c r="B38" i="13"/>
  <c r="B37" i="13"/>
  <c r="B36" i="13"/>
  <c r="I34" i="13"/>
  <c r="J35" i="13"/>
  <c r="I35" i="13"/>
  <c r="H35" i="13"/>
  <c r="G35" i="13"/>
  <c r="F35" i="13"/>
  <c r="G34" i="13"/>
  <c r="J55" i="19"/>
  <c r="K5" i="18" l="1"/>
  <c r="J3" i="18"/>
  <c r="K5" i="14"/>
  <c r="J3" i="14"/>
  <c r="K5" i="15"/>
  <c r="J3" i="15"/>
  <c r="J11" i="57"/>
  <c r="J9" i="57" s="1"/>
  <c r="K11" i="57"/>
  <c r="K9" i="57" s="1"/>
  <c r="J16" i="57"/>
  <c r="K16" i="57"/>
  <c r="J17" i="57"/>
  <c r="K17" i="57"/>
  <c r="J18" i="57"/>
  <c r="K18" i="57"/>
  <c r="J3" i="57"/>
  <c r="K5" i="57"/>
  <c r="K5" i="17"/>
  <c r="J3" i="17"/>
  <c r="G36" i="17"/>
  <c r="H36" i="17"/>
  <c r="I36" i="17"/>
  <c r="J36" i="17"/>
  <c r="K36" i="17"/>
  <c r="F36" i="17"/>
  <c r="J30" i="24" l="1"/>
  <c r="J24" i="24" l="1"/>
  <c r="J44" i="17"/>
  <c r="J45" i="17"/>
  <c r="J46" i="17"/>
  <c r="J47" i="17"/>
  <c r="J48" i="17"/>
  <c r="J49" i="17"/>
  <c r="J52" i="17"/>
  <c r="J43" i="17"/>
  <c r="J39" i="17"/>
  <c r="J56" i="17" s="1"/>
  <c r="J37" i="17"/>
  <c r="J14" i="17"/>
  <c r="J13" i="17"/>
  <c r="J15" i="17" s="1"/>
  <c r="J25" i="24"/>
  <c r="J26" i="24"/>
  <c r="J27" i="24"/>
  <c r="J28" i="24"/>
  <c r="J21" i="24"/>
  <c r="B108" i="57"/>
  <c r="B109" i="57"/>
  <c r="B32" i="57"/>
  <c r="C32" i="57"/>
  <c r="B27" i="57"/>
  <c r="C27" i="57"/>
  <c r="J53" i="17" l="1"/>
  <c r="J54" i="17" s="1"/>
  <c r="J38" i="17"/>
  <c r="J55" i="17" s="1"/>
  <c r="J29" i="24"/>
  <c r="J100" i="14"/>
  <c r="J99" i="14"/>
  <c r="K100" i="14"/>
  <c r="K99" i="14"/>
  <c r="J67" i="14"/>
  <c r="J61" i="14"/>
  <c r="J58" i="14"/>
  <c r="J56" i="14"/>
  <c r="J54" i="14"/>
  <c r="J48" i="14"/>
  <c r="K45" i="14"/>
  <c r="J45" i="14"/>
  <c r="J41" i="14"/>
  <c r="J38" i="14"/>
  <c r="K16" i="14"/>
  <c r="J16" i="14"/>
  <c r="J13" i="14"/>
  <c r="J9" i="18" l="1"/>
  <c r="K9" i="18"/>
  <c r="J7" i="18"/>
  <c r="J19" i="18"/>
  <c r="J14" i="15"/>
  <c r="J52" i="57"/>
  <c r="J51" i="57" s="1"/>
  <c r="J65" i="57" s="1"/>
  <c r="J60" i="57"/>
  <c r="I63" i="24"/>
  <c r="I68" i="24"/>
  <c r="I73" i="24" l="1"/>
  <c r="I75" i="24" s="1"/>
  <c r="J58" i="57"/>
  <c r="J57" i="57" s="1"/>
  <c r="J66" i="57" s="1"/>
  <c r="I76" i="24"/>
  <c r="A49" i="12" l="1"/>
  <c r="K13" i="14" l="1"/>
  <c r="E65" i="24"/>
  <c r="B103" i="14"/>
  <c r="I13" i="14" l="1"/>
  <c r="B5" i="84" l="1"/>
  <c r="B2" i="84"/>
  <c r="K67" i="14" l="1"/>
  <c r="K61" i="14" l="1"/>
  <c r="F64" i="24" l="1"/>
  <c r="B62" i="14" l="1"/>
  <c r="C62" i="14"/>
  <c r="B62" i="17"/>
  <c r="K14" i="15" l="1"/>
  <c r="H56" i="17" l="1"/>
  <c r="I56" i="17"/>
  <c r="K56" i="17"/>
  <c r="G56" i="17"/>
  <c r="H55" i="17"/>
  <c r="I55" i="17"/>
  <c r="G55" i="17"/>
  <c r="K52" i="17"/>
  <c r="I52" i="17"/>
  <c r="K49" i="17"/>
  <c r="I49" i="17"/>
  <c r="H49" i="17"/>
  <c r="G49" i="17"/>
  <c r="F49" i="17"/>
  <c r="F48" i="17"/>
  <c r="F47" i="17"/>
  <c r="K48" i="17"/>
  <c r="I48" i="17"/>
  <c r="H48" i="17"/>
  <c r="G48" i="17"/>
  <c r="K47" i="17"/>
  <c r="I47" i="17"/>
  <c r="H47" i="17"/>
  <c r="G47" i="17"/>
  <c r="K46" i="17"/>
  <c r="I46" i="17"/>
  <c r="H46" i="17"/>
  <c r="G46" i="17"/>
  <c r="K45" i="17"/>
  <c r="I45" i="17"/>
  <c r="H45" i="17"/>
  <c r="G45" i="17"/>
  <c r="K44" i="17"/>
  <c r="I44" i="17"/>
  <c r="H44" i="17"/>
  <c r="G44" i="17"/>
  <c r="G43" i="17"/>
  <c r="H43" i="17"/>
  <c r="I43" i="17"/>
  <c r="K43" i="17"/>
  <c r="F43" i="17"/>
  <c r="C58" i="17"/>
  <c r="B58" i="17"/>
  <c r="C57" i="17"/>
  <c r="B57" i="17"/>
  <c r="C56" i="17"/>
  <c r="B56" i="17"/>
  <c r="C55" i="17"/>
  <c r="B55" i="17"/>
  <c r="C54" i="17"/>
  <c r="B54" i="17"/>
  <c r="C53" i="17"/>
  <c r="B53" i="17"/>
  <c r="C52" i="17"/>
  <c r="B52" i="17"/>
  <c r="C49" i="17"/>
  <c r="B49" i="17"/>
  <c r="C48" i="17"/>
  <c r="B48" i="17"/>
  <c r="C47" i="17"/>
  <c r="B47" i="17"/>
  <c r="C46" i="17"/>
  <c r="B46" i="17"/>
  <c r="C45" i="17"/>
  <c r="B45" i="17"/>
  <c r="C44" i="17"/>
  <c r="B44" i="17"/>
  <c r="C43" i="17"/>
  <c r="B43" i="17"/>
  <c r="H53" i="17" l="1"/>
  <c r="G53" i="17"/>
  <c r="G54" i="17" s="1"/>
  <c r="F53" i="17"/>
  <c r="F54" i="17" s="1"/>
  <c r="I53" i="17"/>
  <c r="I54" i="17" s="1"/>
  <c r="K53" i="17"/>
  <c r="H54" i="17"/>
  <c r="F74" i="24"/>
  <c r="K83" i="14" l="1"/>
  <c r="J43" i="13" l="1"/>
  <c r="B24" i="19"/>
  <c r="J71" i="24"/>
  <c r="J70" i="24"/>
  <c r="J69" i="24"/>
  <c r="J66" i="24" l="1"/>
  <c r="K55" i="57" l="1"/>
  <c r="J43" i="24"/>
  <c r="J57" i="24"/>
  <c r="J55" i="24"/>
  <c r="J56" i="24"/>
  <c r="J59" i="24"/>
  <c r="I53" i="24"/>
  <c r="H53" i="24"/>
  <c r="G53" i="24"/>
  <c r="J53" i="24" l="1"/>
  <c r="I51" i="24"/>
  <c r="E53" i="24"/>
  <c r="D53" i="24"/>
  <c r="F53" i="24"/>
  <c r="J58" i="24" l="1"/>
  <c r="C12" i="17" l="1"/>
  <c r="B12" i="17"/>
  <c r="E43" i="24" l="1"/>
  <c r="F43" i="24"/>
  <c r="G43" i="24"/>
  <c r="H43" i="24"/>
  <c r="I43" i="24"/>
  <c r="D43" i="24"/>
  <c r="J39" i="24"/>
  <c r="E39" i="24"/>
  <c r="H39" i="24"/>
  <c r="D39" i="24"/>
  <c r="K16" i="17"/>
  <c r="K38" i="17" l="1"/>
  <c r="K55" i="17" s="1"/>
  <c r="K13" i="17"/>
  <c r="I38" i="24" l="1"/>
  <c r="F38" i="24" l="1"/>
  <c r="G38" i="24" l="1"/>
  <c r="I37" i="24" l="1"/>
  <c r="I39" i="24" s="1"/>
  <c r="I40" i="24" s="1"/>
  <c r="G37" i="24"/>
  <c r="G39" i="24" s="1"/>
  <c r="F37" i="24" l="1"/>
  <c r="F39" i="24" s="1"/>
  <c r="H74" i="24" l="1"/>
  <c r="K48" i="14" l="1"/>
  <c r="K41" i="14"/>
  <c r="K38" i="14"/>
  <c r="E7" i="24" l="1"/>
  <c r="E6" i="24" s="1"/>
  <c r="D7" i="24"/>
  <c r="H7" i="24"/>
  <c r="F7" i="24"/>
  <c r="H8" i="24"/>
  <c r="G8" i="24"/>
  <c r="G6" i="24" s="1"/>
  <c r="F8" i="24"/>
  <c r="D8" i="24"/>
  <c r="H10" i="24"/>
  <c r="G10" i="24"/>
  <c r="E10" i="24"/>
  <c r="D10" i="24"/>
  <c r="F10" i="24"/>
  <c r="I6" i="24"/>
  <c r="H9" i="24"/>
  <c r="G9" i="24"/>
  <c r="F9" i="24"/>
  <c r="E9" i="24"/>
  <c r="J9" i="15" l="1"/>
  <c r="J11" i="15"/>
  <c r="J8" i="15"/>
  <c r="J7" i="15" s="1"/>
  <c r="J10" i="15"/>
  <c r="F6" i="24"/>
  <c r="H6" i="24"/>
  <c r="F40" i="24"/>
  <c r="F51" i="24"/>
  <c r="D40" i="24"/>
  <c r="D51" i="24"/>
  <c r="E40" i="24"/>
  <c r="E51" i="24"/>
  <c r="H40" i="24"/>
  <c r="H51" i="24"/>
  <c r="J18" i="24" l="1"/>
  <c r="J7" i="24" l="1"/>
  <c r="K8" i="15" s="1"/>
  <c r="J8" i="24"/>
  <c r="K9" i="15" s="1"/>
  <c r="J9" i="24"/>
  <c r="J10" i="24"/>
  <c r="K11" i="15" s="1"/>
  <c r="J6" i="24"/>
  <c r="E64" i="24"/>
  <c r="K10" i="15" l="1"/>
  <c r="J67" i="57"/>
  <c r="K54" i="17"/>
  <c r="K37" i="17"/>
  <c r="K14" i="17"/>
  <c r="K15" i="17"/>
  <c r="J40" i="24"/>
  <c r="J51" i="24"/>
  <c r="D64" i="24"/>
  <c r="I4" i="24" l="1"/>
  <c r="D74" i="24"/>
  <c r="J74" i="24" l="1"/>
  <c r="H72" i="24"/>
  <c r="F72" i="24"/>
  <c r="J72" i="24" l="1"/>
  <c r="D67" i="24"/>
  <c r="D63" i="24" s="1"/>
  <c r="J65" i="24"/>
  <c r="H64" i="24"/>
  <c r="G63" i="24"/>
  <c r="K54" i="57" l="1"/>
  <c r="K59" i="57"/>
  <c r="D76" i="24"/>
  <c r="H63" i="24"/>
  <c r="J64" i="24"/>
  <c r="J67" i="24"/>
  <c r="E63" i="24"/>
  <c r="F63" i="24"/>
  <c r="H76" i="24" l="1"/>
  <c r="F76" i="24"/>
  <c r="E76" i="24"/>
  <c r="K53" i="57"/>
  <c r="K52" i="57" s="1"/>
  <c r="K56" i="57"/>
  <c r="J63" i="24"/>
  <c r="J76" i="24" s="1"/>
  <c r="K51" i="57" l="1"/>
  <c r="K58" i="57" s="1"/>
  <c r="K57" i="57" s="1"/>
  <c r="K67" i="57"/>
  <c r="E68" i="24"/>
  <c r="E73" i="24" s="1"/>
  <c r="E75" i="24" s="1"/>
  <c r="F68" i="24"/>
  <c r="F73" i="24" s="1"/>
  <c r="F75" i="24" s="1"/>
  <c r="G68" i="24"/>
  <c r="G73" i="24" s="1"/>
  <c r="G75" i="24" s="1"/>
  <c r="H68" i="24"/>
  <c r="H73" i="24" s="1"/>
  <c r="H75" i="24" s="1"/>
  <c r="D68" i="24"/>
  <c r="D73" i="24" s="1"/>
  <c r="K7" i="15"/>
  <c r="J73" i="24" l="1"/>
  <c r="D75" i="24"/>
  <c r="J68" i="24"/>
  <c r="K64" i="57" s="1"/>
  <c r="K60" i="57" s="1"/>
  <c r="K65" i="57" s="1"/>
  <c r="K66" i="57" l="1"/>
  <c r="K22" i="18"/>
  <c r="K15" i="18" l="1"/>
  <c r="B2" i="81" l="1"/>
  <c r="A17" i="12"/>
  <c r="E28" i="63"/>
  <c r="E29" i="63"/>
  <c r="E61" i="63"/>
  <c r="E58" i="63"/>
  <c r="E57" i="63"/>
  <c r="E56" i="63"/>
  <c r="E55" i="63"/>
  <c r="E54" i="63"/>
  <c r="E53" i="63"/>
  <c r="E49" i="63"/>
  <c r="E48" i="63"/>
  <c r="E47" i="63"/>
  <c r="E46" i="63"/>
  <c r="E45" i="63"/>
  <c r="E41" i="63"/>
  <c r="E38" i="63"/>
  <c r="E35" i="63"/>
  <c r="E31" i="63"/>
  <c r="E30" i="63"/>
  <c r="E23" i="63"/>
  <c r="E22" i="63"/>
  <c r="E19" i="63"/>
  <c r="E16" i="63"/>
  <c r="E8" i="63"/>
  <c r="E7" i="63"/>
  <c r="E6" i="63"/>
  <c r="E5" i="63"/>
  <c r="E112" i="25"/>
  <c r="E107" i="25"/>
  <c r="E105" i="25"/>
  <c r="E87" i="25"/>
  <c r="E83" i="25"/>
  <c r="E81" i="25"/>
  <c r="E76" i="25"/>
  <c r="E74" i="25"/>
  <c r="E68" i="25"/>
  <c r="E66" i="25"/>
  <c r="E64" i="25"/>
  <c r="C46" i="25"/>
  <c r="D46" i="25"/>
  <c r="E46" i="25"/>
  <c r="C39" i="12"/>
  <c r="C21" i="80"/>
  <c r="C20" i="80"/>
  <c r="C19" i="80"/>
  <c r="C18" i="80"/>
  <c r="C17" i="80"/>
  <c r="B16" i="80"/>
  <c r="C15" i="80"/>
  <c r="C14" i="80"/>
  <c r="C13" i="80"/>
  <c r="C12" i="80"/>
  <c r="C11" i="80"/>
  <c r="B10" i="80"/>
  <c r="C9" i="80"/>
  <c r="C8" i="80"/>
  <c r="B7" i="80"/>
  <c r="B5" i="80"/>
  <c r="B3" i="80"/>
  <c r="B2" i="80"/>
  <c r="A879" i="56"/>
  <c r="A880" i="56" s="1"/>
  <c r="A881" i="56" s="1"/>
  <c r="A882" i="56" s="1"/>
  <c r="A873" i="56"/>
  <c r="A874" i="56" s="1"/>
  <c r="A875" i="56" s="1"/>
  <c r="A876" i="56" s="1"/>
  <c r="B18" i="18"/>
  <c r="B14" i="18"/>
  <c r="D15" i="25"/>
  <c r="B9" i="54"/>
  <c r="C9" i="54"/>
  <c r="C4" i="54"/>
  <c r="C5" i="54"/>
  <c r="C6" i="54"/>
  <c r="C7" i="54"/>
  <c r="C8" i="54"/>
  <c r="B2" i="54"/>
  <c r="B4" i="54"/>
  <c r="B5" i="54"/>
  <c r="B6" i="54"/>
  <c r="B7" i="54"/>
  <c r="B8" i="54"/>
  <c r="K7" i="18" l="1"/>
  <c r="B46" i="13" l="1"/>
  <c r="B47" i="13"/>
  <c r="B48" i="13"/>
  <c r="C31" i="57"/>
  <c r="C30" i="57"/>
  <c r="C29" i="57"/>
  <c r="C26" i="57"/>
  <c r="C25" i="57"/>
  <c r="C24" i="57"/>
  <c r="B31" i="57" l="1"/>
  <c r="B30" i="57"/>
  <c r="B29" i="57"/>
  <c r="B28" i="57"/>
  <c r="B26" i="57"/>
  <c r="B25" i="57"/>
  <c r="B24" i="57"/>
  <c r="B23" i="57"/>
  <c r="B22" i="57"/>
  <c r="B35" i="57" l="1"/>
  <c r="A45" i="12" l="1"/>
  <c r="A46" i="12"/>
  <c r="A47" i="12"/>
  <c r="A48" i="12"/>
  <c r="A51" i="12"/>
  <c r="A52" i="12"/>
  <c r="A53" i="12"/>
  <c r="A55" i="12"/>
  <c r="A56" i="12"/>
  <c r="A57" i="12"/>
  <c r="A59" i="12"/>
  <c r="A61" i="12"/>
  <c r="B98" i="14"/>
  <c r="B99" i="14"/>
  <c r="C99" i="14"/>
  <c r="B100" i="14"/>
  <c r="C100" i="14"/>
  <c r="B95" i="14"/>
  <c r="C22" i="17"/>
  <c r="C21" i="17"/>
  <c r="C20" i="17"/>
  <c r="C19" i="17"/>
  <c r="C18" i="17"/>
  <c r="C17" i="17"/>
  <c r="B18" i="17"/>
  <c r="B19" i="17"/>
  <c r="B20" i="17"/>
  <c r="B21" i="17"/>
  <c r="B22" i="17"/>
  <c r="B17" i="17"/>
  <c r="F4" i="24" l="1"/>
  <c r="G4" i="24"/>
  <c r="B78" i="24" l="1"/>
  <c r="B79" i="24"/>
  <c r="B80" i="24"/>
  <c r="B60" i="17"/>
  <c r="B61" i="17"/>
  <c r="B102" i="14"/>
  <c r="B75" i="19"/>
  <c r="B73" i="19"/>
  <c r="B74" i="19"/>
  <c r="C76" i="24"/>
  <c r="F5" i="63" l="1"/>
  <c r="F8" i="63"/>
  <c r="F16" i="63"/>
  <c r="F19" i="63"/>
  <c r="F22" i="63"/>
  <c r="F23" i="63"/>
  <c r="F47" i="63"/>
  <c r="F49" i="63"/>
  <c r="F50" i="63"/>
  <c r="F52" i="63"/>
  <c r="F58" i="63"/>
  <c r="F61" i="63"/>
  <c r="F4" i="63"/>
  <c r="E4" i="63"/>
  <c r="D6" i="25" l="1"/>
  <c r="E6" i="25"/>
  <c r="D7" i="25"/>
  <c r="E7" i="25"/>
  <c r="D8" i="25"/>
  <c r="E8" i="25"/>
  <c r="D9" i="25"/>
  <c r="E9" i="25"/>
  <c r="D10" i="25"/>
  <c r="E10" i="25"/>
  <c r="D11" i="25"/>
  <c r="E11" i="25"/>
  <c r="D12" i="25"/>
  <c r="E12" i="25"/>
  <c r="D13" i="25"/>
  <c r="E13" i="25"/>
  <c r="D14" i="25"/>
  <c r="E14" i="25"/>
  <c r="E15" i="25"/>
  <c r="D16" i="25"/>
  <c r="E16" i="25"/>
  <c r="D17" i="25"/>
  <c r="E17" i="25"/>
  <c r="D18" i="25"/>
  <c r="E18" i="25"/>
  <c r="D19" i="25"/>
  <c r="E19" i="25"/>
  <c r="D20" i="25"/>
  <c r="E20" i="25"/>
  <c r="D21" i="25"/>
  <c r="E21" i="25"/>
  <c r="D22" i="25"/>
  <c r="E22" i="25"/>
  <c r="D23" i="25"/>
  <c r="E23" i="25"/>
  <c r="D24" i="25"/>
  <c r="E24" i="25"/>
  <c r="D25" i="25"/>
  <c r="E25" i="25"/>
  <c r="E26" i="25"/>
  <c r="E27" i="25"/>
  <c r="D28" i="25"/>
  <c r="E28" i="25"/>
  <c r="D29" i="25"/>
  <c r="E29" i="25"/>
  <c r="D30" i="25"/>
  <c r="E30" i="25"/>
  <c r="D31" i="25"/>
  <c r="E31" i="25"/>
  <c r="D32" i="25"/>
  <c r="E32" i="25"/>
  <c r="D33" i="25"/>
  <c r="E33" i="25"/>
  <c r="D34" i="25"/>
  <c r="E34" i="25"/>
  <c r="D35" i="25"/>
  <c r="E35" i="25"/>
  <c r="D36" i="25"/>
  <c r="E36" i="25"/>
  <c r="D37" i="25"/>
  <c r="E37" i="25"/>
  <c r="D38" i="25"/>
  <c r="E38" i="25"/>
  <c r="D39" i="25"/>
  <c r="E39" i="25"/>
  <c r="D40" i="25"/>
  <c r="E40" i="25"/>
  <c r="D41" i="25"/>
  <c r="E41" i="25"/>
  <c r="D42" i="25"/>
  <c r="E42" i="25"/>
  <c r="D43" i="25"/>
  <c r="E43" i="25"/>
  <c r="D44" i="25"/>
  <c r="E44" i="25"/>
  <c r="D45" i="25"/>
  <c r="E45" i="25"/>
  <c r="D47" i="25"/>
  <c r="E47" i="25"/>
  <c r="D48" i="25"/>
  <c r="E48" i="25"/>
  <c r="D49" i="25"/>
  <c r="E49" i="25"/>
  <c r="D50" i="25"/>
  <c r="E50" i="25"/>
  <c r="D51" i="25"/>
  <c r="E51" i="25"/>
  <c r="D52" i="25"/>
  <c r="E52" i="25"/>
  <c r="D53" i="25"/>
  <c r="E53" i="25"/>
  <c r="D54" i="25"/>
  <c r="E54" i="25"/>
  <c r="D55" i="25"/>
  <c r="E55" i="25"/>
  <c r="D56" i="25"/>
  <c r="E56" i="25"/>
  <c r="D57" i="25"/>
  <c r="E57" i="25"/>
  <c r="D58" i="25"/>
  <c r="E58" i="25"/>
  <c r="D59" i="25"/>
  <c r="E59" i="25"/>
  <c r="D60" i="25"/>
  <c r="E60" i="25"/>
  <c r="D61" i="25"/>
  <c r="E61" i="25"/>
  <c r="D62" i="25"/>
  <c r="E62" i="25"/>
  <c r="D63" i="25"/>
  <c r="E63" i="25"/>
  <c r="D65" i="25"/>
  <c r="E65" i="25"/>
  <c r="D67" i="25"/>
  <c r="E67" i="25"/>
  <c r="D69" i="25"/>
  <c r="E69" i="25"/>
  <c r="D70" i="25"/>
  <c r="E70" i="25"/>
  <c r="D71" i="25"/>
  <c r="E71" i="25"/>
  <c r="D72" i="25"/>
  <c r="E72" i="25"/>
  <c r="D73" i="25"/>
  <c r="E73" i="25"/>
  <c r="D75" i="25"/>
  <c r="E75" i="25"/>
  <c r="D77" i="25"/>
  <c r="E77" i="25"/>
  <c r="D78" i="25"/>
  <c r="E78" i="25"/>
  <c r="D79" i="25"/>
  <c r="E79" i="25"/>
  <c r="D80" i="25"/>
  <c r="E80" i="25"/>
  <c r="D82" i="25"/>
  <c r="E82" i="25"/>
  <c r="D84" i="25"/>
  <c r="E84" i="25"/>
  <c r="D85" i="25"/>
  <c r="E85" i="25"/>
  <c r="D86" i="25"/>
  <c r="E86" i="25"/>
  <c r="D88" i="25"/>
  <c r="E88" i="25"/>
  <c r="D89" i="25"/>
  <c r="E89" i="25"/>
  <c r="D90" i="25"/>
  <c r="E90" i="25"/>
  <c r="D91" i="25"/>
  <c r="E91" i="25"/>
  <c r="D92" i="25"/>
  <c r="E92" i="25"/>
  <c r="D93" i="25"/>
  <c r="E93" i="25"/>
  <c r="D94" i="25"/>
  <c r="E94" i="25"/>
  <c r="D95" i="25"/>
  <c r="E95" i="25"/>
  <c r="D96" i="25"/>
  <c r="E96" i="25"/>
  <c r="D97" i="25"/>
  <c r="E97" i="25"/>
  <c r="D98" i="25"/>
  <c r="E98" i="25"/>
  <c r="D99" i="25"/>
  <c r="E99" i="25"/>
  <c r="D100" i="25"/>
  <c r="E100" i="25"/>
  <c r="D101" i="25"/>
  <c r="E101" i="25"/>
  <c r="D102" i="25"/>
  <c r="E102" i="25"/>
  <c r="D103" i="25"/>
  <c r="E103" i="25"/>
  <c r="D104" i="25"/>
  <c r="E104" i="25"/>
  <c r="D106" i="25"/>
  <c r="E106" i="25"/>
  <c r="D108" i="25"/>
  <c r="E108" i="25"/>
  <c r="D109" i="25"/>
  <c r="E109" i="25"/>
  <c r="D110" i="25"/>
  <c r="E110" i="25"/>
  <c r="D111" i="25"/>
  <c r="E111" i="25"/>
  <c r="D113" i="25"/>
  <c r="E113" i="25"/>
  <c r="D114" i="25"/>
  <c r="E114" i="25"/>
  <c r="D115" i="25"/>
  <c r="E115" i="25"/>
  <c r="D116" i="25"/>
  <c r="E116" i="25"/>
  <c r="D117" i="25"/>
  <c r="E117" i="25"/>
  <c r="D118" i="25"/>
  <c r="E118" i="25"/>
  <c r="D119" i="25"/>
  <c r="E119" i="25"/>
  <c r="D120" i="25"/>
  <c r="E120" i="25"/>
  <c r="D121" i="25"/>
  <c r="E121" i="25"/>
  <c r="D122" i="25"/>
  <c r="E122" i="25"/>
  <c r="D123" i="25"/>
  <c r="E123" i="25"/>
  <c r="D124" i="25"/>
  <c r="E124" i="25"/>
  <c r="D125" i="25"/>
  <c r="E125" i="25"/>
  <c r="D4" i="25"/>
  <c r="E4" i="25"/>
  <c r="B39" i="18" l="1"/>
  <c r="B24" i="15"/>
  <c r="B58" i="24" l="1"/>
  <c r="C58" i="24"/>
  <c r="C16" i="17" l="1"/>
  <c r="B16" i="17"/>
  <c r="C48" i="24"/>
  <c r="B48" i="24"/>
  <c r="C35" i="17"/>
  <c r="B35" i="17"/>
  <c r="B104" i="57" l="1"/>
  <c r="C104" i="57"/>
  <c r="B2" i="63" l="1"/>
  <c r="C38" i="63"/>
  <c r="D38" i="63"/>
  <c r="D39" i="63"/>
  <c r="D40" i="63"/>
  <c r="C41" i="63"/>
  <c r="D41" i="63"/>
  <c r="D42" i="63"/>
  <c r="D43" i="63"/>
  <c r="C44" i="63"/>
  <c r="D44" i="63"/>
  <c r="C61" i="63"/>
  <c r="C58" i="63"/>
  <c r="C57" i="63"/>
  <c r="C56" i="63"/>
  <c r="C55" i="63"/>
  <c r="C54" i="63"/>
  <c r="C53" i="63"/>
  <c r="C49" i="63"/>
  <c r="C48" i="63"/>
  <c r="C47" i="63"/>
  <c r="C46" i="63"/>
  <c r="C45" i="63"/>
  <c r="C35" i="63"/>
  <c r="C31" i="63"/>
  <c r="C30" i="63"/>
  <c r="C29" i="63"/>
  <c r="C28" i="63"/>
  <c r="C27" i="63"/>
  <c r="C26" i="63"/>
  <c r="C25" i="63"/>
  <c r="C24" i="63"/>
  <c r="C23" i="63"/>
  <c r="C22" i="63"/>
  <c r="C19" i="63"/>
  <c r="C16" i="63"/>
  <c r="C8" i="63"/>
  <c r="C7" i="63"/>
  <c r="D61" i="63"/>
  <c r="D58" i="63"/>
  <c r="D59" i="63"/>
  <c r="D60" i="63"/>
  <c r="D56" i="63"/>
  <c r="D57" i="63"/>
  <c r="D55" i="63"/>
  <c r="D53" i="63"/>
  <c r="D54" i="63"/>
  <c r="D49" i="63"/>
  <c r="D50" i="63"/>
  <c r="D51" i="63"/>
  <c r="D52" i="63"/>
  <c r="D45" i="63"/>
  <c r="D46" i="63"/>
  <c r="D47" i="63"/>
  <c r="D48" i="63"/>
  <c r="D35" i="63"/>
  <c r="D36" i="63"/>
  <c r="D37" i="63"/>
  <c r="D30" i="63"/>
  <c r="D31" i="63"/>
  <c r="D32" i="63"/>
  <c r="D33" i="63"/>
  <c r="D34" i="63"/>
  <c r="D25" i="63"/>
  <c r="D26" i="63"/>
  <c r="D27" i="63"/>
  <c r="D28" i="63"/>
  <c r="D29" i="63"/>
  <c r="D23" i="63"/>
  <c r="D24" i="63"/>
  <c r="D22" i="63"/>
  <c r="D19" i="63"/>
  <c r="D20" i="63"/>
  <c r="D21" i="63"/>
  <c r="D16" i="63"/>
  <c r="D17" i="63"/>
  <c r="D18" i="63"/>
  <c r="D8" i="63"/>
  <c r="D9" i="63"/>
  <c r="D10" i="63"/>
  <c r="D11" i="63"/>
  <c r="D12" i="63"/>
  <c r="D13" i="63"/>
  <c r="D14" i="63"/>
  <c r="D15" i="63"/>
  <c r="D6" i="63"/>
  <c r="D7" i="63"/>
  <c r="D5" i="63"/>
  <c r="C5" i="63"/>
  <c r="B58" i="63"/>
  <c r="B55" i="63"/>
  <c r="B53" i="63"/>
  <c r="B49" i="63"/>
  <c r="B47" i="63"/>
  <c r="B45" i="63"/>
  <c r="B38" i="63"/>
  <c r="B30" i="63"/>
  <c r="B19" i="63"/>
  <c r="B23" i="63"/>
  <c r="B7" i="63"/>
  <c r="B16" i="63"/>
  <c r="B5" i="63"/>
  <c r="C4" i="63"/>
  <c r="D4" i="63"/>
  <c r="B4" i="63"/>
  <c r="C11" i="15" l="1"/>
  <c r="C37" i="12"/>
  <c r="F37" i="17" l="1"/>
  <c r="H37" i="17"/>
  <c r="G37" i="17"/>
  <c r="I16" i="14" l="1"/>
  <c r="G16" i="14" l="1"/>
  <c r="H16" i="14"/>
  <c r="F16" i="14"/>
  <c r="B9" i="17" l="1"/>
  <c r="B34" i="12" l="1"/>
  <c r="B32" i="12"/>
  <c r="B30" i="12"/>
  <c r="B28" i="12"/>
  <c r="C38" i="12"/>
  <c r="C36" i="12"/>
  <c r="C35" i="12"/>
  <c r="C33" i="12"/>
  <c r="C31" i="12"/>
  <c r="C29" i="12"/>
  <c r="C27" i="12"/>
  <c r="B26" i="12"/>
  <c r="C25" i="12"/>
  <c r="B24" i="12"/>
  <c r="C23" i="12"/>
  <c r="A19" i="12"/>
  <c r="C21" i="12"/>
  <c r="B22" i="12"/>
  <c r="C125" i="25" l="1"/>
  <c r="B125" i="25"/>
  <c r="C124" i="25"/>
  <c r="B124" i="25"/>
  <c r="C123" i="25"/>
  <c r="C122" i="25"/>
  <c r="B122" i="25"/>
  <c r="C121" i="25"/>
  <c r="C120" i="25"/>
  <c r="B120" i="25"/>
  <c r="C119" i="25"/>
  <c r="B119" i="25"/>
  <c r="C118" i="25"/>
  <c r="B118" i="25"/>
  <c r="C117" i="25"/>
  <c r="B117" i="25"/>
  <c r="C116" i="25"/>
  <c r="B116" i="25"/>
  <c r="C115" i="25"/>
  <c r="B115" i="25"/>
  <c r="C114" i="25"/>
  <c r="B114" i="25"/>
  <c r="C113" i="25"/>
  <c r="C111" i="25"/>
  <c r="B111" i="25"/>
  <c r="C110" i="25"/>
  <c r="C109" i="25"/>
  <c r="C108" i="25"/>
  <c r="B108" i="25"/>
  <c r="C106" i="25"/>
  <c r="C104" i="25"/>
  <c r="C103" i="25"/>
  <c r="C102" i="25"/>
  <c r="C101" i="25"/>
  <c r="C100" i="25"/>
  <c r="C99" i="25"/>
  <c r="C98" i="25"/>
  <c r="C97" i="25"/>
  <c r="C96" i="25"/>
  <c r="B96" i="25"/>
  <c r="C95" i="25"/>
  <c r="B95" i="25"/>
  <c r="C94" i="25"/>
  <c r="C93" i="25"/>
  <c r="C92" i="25"/>
  <c r="B92" i="25"/>
  <c r="C91" i="25"/>
  <c r="C90" i="25"/>
  <c r="B90" i="25"/>
  <c r="C89" i="25"/>
  <c r="C88" i="25"/>
  <c r="C86" i="25"/>
  <c r="C85" i="25"/>
  <c r="C84" i="25"/>
  <c r="B84" i="25"/>
  <c r="C82" i="25"/>
  <c r="C80" i="25"/>
  <c r="C79" i="25"/>
  <c r="C78" i="25"/>
  <c r="C77" i="25"/>
  <c r="C75" i="25"/>
  <c r="C73" i="25"/>
  <c r="B73" i="25"/>
  <c r="C72" i="25"/>
  <c r="C71" i="25"/>
  <c r="C70" i="25"/>
  <c r="C69" i="25"/>
  <c r="B69" i="25"/>
  <c r="C67" i="25"/>
  <c r="C65" i="25"/>
  <c r="C63" i="25"/>
  <c r="C62" i="25"/>
  <c r="C61" i="25"/>
  <c r="B61" i="25"/>
  <c r="C60" i="25"/>
  <c r="C59" i="25"/>
  <c r="C58" i="25"/>
  <c r="B58" i="25"/>
  <c r="C57" i="25"/>
  <c r="C56" i="25"/>
  <c r="B56" i="25"/>
  <c r="C55" i="25"/>
  <c r="C54" i="25"/>
  <c r="C53" i="25"/>
  <c r="C52" i="25"/>
  <c r="B52" i="25"/>
  <c r="C51" i="25"/>
  <c r="B51" i="25"/>
  <c r="C50" i="25"/>
  <c r="C49" i="25"/>
  <c r="C48" i="25"/>
  <c r="B48" i="25"/>
  <c r="C47" i="25"/>
  <c r="B47" i="25"/>
  <c r="C45" i="25"/>
  <c r="B45" i="25"/>
  <c r="C44" i="25"/>
  <c r="C43" i="25"/>
  <c r="B43" i="25"/>
  <c r="C42" i="25"/>
  <c r="C41" i="25"/>
  <c r="C40" i="25"/>
  <c r="C39" i="25"/>
  <c r="B39" i="25"/>
  <c r="C38" i="25"/>
  <c r="C37" i="25"/>
  <c r="C36" i="25"/>
  <c r="B36" i="25"/>
  <c r="C35" i="25"/>
  <c r="C34" i="25"/>
  <c r="C33" i="25"/>
  <c r="C32" i="25"/>
  <c r="C31" i="25"/>
  <c r="C30" i="25"/>
  <c r="C29" i="25"/>
  <c r="C28" i="25"/>
  <c r="C27" i="25"/>
  <c r="C26" i="25"/>
  <c r="C25" i="25"/>
  <c r="C24" i="25"/>
  <c r="C23" i="25"/>
  <c r="C22" i="25"/>
  <c r="C21" i="25"/>
  <c r="C20" i="25"/>
  <c r="C19" i="25"/>
  <c r="C18" i="25"/>
  <c r="C17" i="25"/>
  <c r="C16" i="25"/>
  <c r="C15" i="25"/>
  <c r="C14" i="25"/>
  <c r="C13" i="25"/>
  <c r="C12" i="25"/>
  <c r="C11" i="25"/>
  <c r="C10" i="25"/>
  <c r="C9" i="25"/>
  <c r="C8" i="25"/>
  <c r="C7" i="25"/>
  <c r="C6" i="25"/>
  <c r="B6" i="25"/>
  <c r="B5" i="25"/>
  <c r="C4" i="25"/>
  <c r="B4" i="25"/>
  <c r="B2" i="25"/>
  <c r="J4" i="24"/>
  <c r="H4" i="24"/>
  <c r="E4" i="24"/>
  <c r="D4" i="24"/>
  <c r="C63" i="24"/>
  <c r="C51" i="24"/>
  <c r="B76" i="24"/>
  <c r="C75" i="24"/>
  <c r="B75" i="24"/>
  <c r="C74" i="24"/>
  <c r="B74" i="24"/>
  <c r="C73" i="24"/>
  <c r="B73" i="24"/>
  <c r="C72" i="24"/>
  <c r="B72" i="24"/>
  <c r="C71" i="24"/>
  <c r="B71" i="24"/>
  <c r="C70" i="24"/>
  <c r="B70" i="24"/>
  <c r="C69" i="24"/>
  <c r="B69" i="24"/>
  <c r="C68" i="24"/>
  <c r="B68" i="24"/>
  <c r="C66" i="24"/>
  <c r="B66" i="24"/>
  <c r="C65" i="24"/>
  <c r="B65" i="24"/>
  <c r="C64" i="24"/>
  <c r="B64" i="24"/>
  <c r="B63" i="24"/>
  <c r="B62" i="24"/>
  <c r="C60" i="24"/>
  <c r="B60" i="24"/>
  <c r="C59" i="24"/>
  <c r="B59" i="24"/>
  <c r="C57" i="24"/>
  <c r="B57" i="24"/>
  <c r="C56" i="24"/>
  <c r="B56" i="24"/>
  <c r="C55" i="24"/>
  <c r="B55" i="24"/>
  <c r="C54" i="24"/>
  <c r="B54" i="24"/>
  <c r="C53" i="24"/>
  <c r="B53" i="24"/>
  <c r="B51" i="24"/>
  <c r="C50" i="24"/>
  <c r="B50" i="24"/>
  <c r="C49" i="24"/>
  <c r="B49" i="24"/>
  <c r="C47" i="24"/>
  <c r="B47" i="24"/>
  <c r="C46" i="24"/>
  <c r="B46" i="24"/>
  <c r="C45" i="24"/>
  <c r="B45" i="24"/>
  <c r="C44" i="24"/>
  <c r="B44" i="24"/>
  <c r="C43" i="24"/>
  <c r="B43" i="24"/>
  <c r="B42" i="24"/>
  <c r="C40" i="24"/>
  <c r="B40" i="24"/>
  <c r="C39" i="24"/>
  <c r="B39" i="24"/>
  <c r="C38" i="24"/>
  <c r="B38" i="24"/>
  <c r="C37" i="24"/>
  <c r="B37" i="24"/>
  <c r="B36" i="24"/>
  <c r="C34" i="24"/>
  <c r="B34" i="24"/>
  <c r="C33" i="24"/>
  <c r="B33" i="24"/>
  <c r="B32" i="24"/>
  <c r="C30" i="24"/>
  <c r="B30" i="24"/>
  <c r="C29" i="24"/>
  <c r="B29" i="24"/>
  <c r="C28" i="24"/>
  <c r="B28" i="24"/>
  <c r="C27" i="24"/>
  <c r="B27" i="24"/>
  <c r="C26" i="24"/>
  <c r="B26" i="24"/>
  <c r="C25" i="24"/>
  <c r="B25" i="24"/>
  <c r="C24" i="24"/>
  <c r="B24" i="24"/>
  <c r="B23" i="24"/>
  <c r="C21" i="24"/>
  <c r="B21" i="24"/>
  <c r="B20" i="24"/>
  <c r="C18" i="24"/>
  <c r="B18" i="24"/>
  <c r="C17" i="24"/>
  <c r="B17" i="24"/>
  <c r="B16" i="24"/>
  <c r="C14" i="24"/>
  <c r="B14" i="24"/>
  <c r="C13" i="24"/>
  <c r="B13" i="24"/>
  <c r="B12" i="24"/>
  <c r="C10" i="24"/>
  <c r="B10" i="24"/>
  <c r="C9" i="24"/>
  <c r="B9" i="24"/>
  <c r="C8" i="24"/>
  <c r="B8" i="24"/>
  <c r="C7" i="24"/>
  <c r="B7" i="24"/>
  <c r="C6" i="24"/>
  <c r="B6" i="24"/>
  <c r="B5" i="24"/>
  <c r="C4" i="24"/>
  <c r="B2" i="24"/>
  <c r="C71" i="19"/>
  <c r="B71" i="19"/>
  <c r="C70" i="19"/>
  <c r="B70" i="19"/>
  <c r="C69" i="19"/>
  <c r="B69" i="19"/>
  <c r="C68" i="19"/>
  <c r="B68" i="19"/>
  <c r="C66" i="19"/>
  <c r="B66" i="19"/>
  <c r="C65" i="19"/>
  <c r="B65" i="19"/>
  <c r="C64" i="19"/>
  <c r="B64" i="19"/>
  <c r="C63" i="19"/>
  <c r="B63" i="19"/>
  <c r="C62" i="19"/>
  <c r="B62" i="19"/>
  <c r="C61" i="19"/>
  <c r="B61" i="19"/>
  <c r="C60" i="19"/>
  <c r="B60" i="19"/>
  <c r="C59" i="19"/>
  <c r="B59" i="19"/>
  <c r="C58" i="19"/>
  <c r="B58" i="19"/>
  <c r="C57" i="19"/>
  <c r="B57" i="19"/>
  <c r="C56" i="19"/>
  <c r="B56" i="19"/>
  <c r="C55" i="19"/>
  <c r="B55" i="19"/>
  <c r="B54" i="19"/>
  <c r="C51" i="19"/>
  <c r="B51" i="19"/>
  <c r="C50" i="19"/>
  <c r="B50" i="19"/>
  <c r="C49" i="19"/>
  <c r="B49" i="19"/>
  <c r="B48" i="19"/>
  <c r="C46" i="19"/>
  <c r="B46" i="19"/>
  <c r="C45" i="19"/>
  <c r="B45" i="19"/>
  <c r="C44" i="19"/>
  <c r="B44" i="19"/>
  <c r="C43" i="19"/>
  <c r="B43" i="19"/>
  <c r="B42" i="19"/>
  <c r="C40" i="19"/>
  <c r="B40" i="19"/>
  <c r="C39" i="19"/>
  <c r="B39" i="19"/>
  <c r="C38" i="19"/>
  <c r="B38" i="19"/>
  <c r="B37" i="19"/>
  <c r="C35" i="19"/>
  <c r="B35" i="19"/>
  <c r="C34" i="19"/>
  <c r="B34" i="19"/>
  <c r="C33" i="19"/>
  <c r="B33" i="19"/>
  <c r="B32" i="19"/>
  <c r="C30" i="19"/>
  <c r="B30" i="19"/>
  <c r="C29" i="19"/>
  <c r="B29" i="19"/>
  <c r="C28" i="19"/>
  <c r="B28" i="19"/>
  <c r="B27" i="19"/>
  <c r="C25" i="19"/>
  <c r="B25" i="19"/>
  <c r="C24" i="19"/>
  <c r="C23" i="19"/>
  <c r="B23" i="19"/>
  <c r="C22" i="19"/>
  <c r="B22" i="19"/>
  <c r="B21" i="19"/>
  <c r="C19" i="19"/>
  <c r="B19" i="19"/>
  <c r="C18" i="19"/>
  <c r="B18" i="19"/>
  <c r="C17" i="19"/>
  <c r="B17" i="19"/>
  <c r="C16" i="19"/>
  <c r="B16" i="19"/>
  <c r="C15" i="19"/>
  <c r="B15" i="19"/>
  <c r="C14" i="19"/>
  <c r="B14" i="19"/>
  <c r="C13" i="19"/>
  <c r="B13" i="19"/>
  <c r="C12" i="19"/>
  <c r="B12" i="19"/>
  <c r="C11" i="19"/>
  <c r="B11" i="19"/>
  <c r="C10" i="19"/>
  <c r="B10" i="19"/>
  <c r="C9" i="19"/>
  <c r="B9" i="19"/>
  <c r="C8" i="19"/>
  <c r="B8" i="19"/>
  <c r="C7" i="19"/>
  <c r="B7" i="19"/>
  <c r="B6" i="19"/>
  <c r="C4" i="19"/>
  <c r="B2" i="19"/>
  <c r="C37" i="18"/>
  <c r="B37" i="18"/>
  <c r="C36" i="18"/>
  <c r="B36" i="18"/>
  <c r="C35" i="18"/>
  <c r="B35" i="18"/>
  <c r="C34" i="18"/>
  <c r="B34" i="18"/>
  <c r="C33" i="18"/>
  <c r="B33" i="18"/>
  <c r="C32" i="18"/>
  <c r="B32" i="18"/>
  <c r="C31" i="18"/>
  <c r="B31" i="18"/>
  <c r="C30" i="18"/>
  <c r="B30" i="18"/>
  <c r="C29" i="18"/>
  <c r="B29" i="18"/>
  <c r="C28" i="18"/>
  <c r="B28" i="18"/>
  <c r="C27" i="18"/>
  <c r="B27" i="18"/>
  <c r="C26" i="18"/>
  <c r="B26" i="18"/>
  <c r="C25" i="18"/>
  <c r="B25" i="18"/>
  <c r="C24" i="18"/>
  <c r="B24" i="18"/>
  <c r="C23" i="18"/>
  <c r="B23" i="18"/>
  <c r="C22" i="18"/>
  <c r="B22" i="18"/>
  <c r="B21" i="18"/>
  <c r="C19" i="18"/>
  <c r="B19" i="18"/>
  <c r="C18" i="18"/>
  <c r="C17" i="18"/>
  <c r="B17" i="18"/>
  <c r="C16" i="18"/>
  <c r="B16" i="18"/>
  <c r="C15" i="18"/>
  <c r="B15" i="18"/>
  <c r="C14" i="18"/>
  <c r="C13" i="18"/>
  <c r="B13" i="18"/>
  <c r="C12" i="18"/>
  <c r="B12" i="18"/>
  <c r="C11" i="18"/>
  <c r="B11" i="18"/>
  <c r="C10" i="18"/>
  <c r="B10" i="18"/>
  <c r="C9" i="18"/>
  <c r="B9" i="18"/>
  <c r="C8" i="18"/>
  <c r="B8" i="18"/>
  <c r="C7" i="18"/>
  <c r="B7" i="18"/>
  <c r="B6" i="18"/>
  <c r="C4" i="18"/>
  <c r="B2" i="18"/>
  <c r="B23" i="15"/>
  <c r="C21" i="15"/>
  <c r="B21" i="15"/>
  <c r="C20" i="15"/>
  <c r="B20" i="15"/>
  <c r="C19" i="15"/>
  <c r="B19" i="15"/>
  <c r="C18" i="15"/>
  <c r="B18" i="15"/>
  <c r="C17" i="15"/>
  <c r="B17" i="15"/>
  <c r="C16" i="15"/>
  <c r="B16" i="15"/>
  <c r="C15" i="15"/>
  <c r="B15" i="15"/>
  <c r="C14" i="15"/>
  <c r="B14" i="15"/>
  <c r="B13" i="15"/>
  <c r="B11" i="15"/>
  <c r="C10" i="15"/>
  <c r="B10" i="15"/>
  <c r="C9" i="15"/>
  <c r="B9" i="15"/>
  <c r="C8" i="15"/>
  <c r="B8" i="15"/>
  <c r="C7" i="15"/>
  <c r="B7" i="15"/>
  <c r="B6" i="15"/>
  <c r="C4" i="15"/>
  <c r="B2" i="15"/>
  <c r="C97" i="14"/>
  <c r="C96" i="14"/>
  <c r="C94" i="14"/>
  <c r="C93" i="14"/>
  <c r="C91" i="14"/>
  <c r="C90" i="14"/>
  <c r="C86" i="14"/>
  <c r="C85" i="14"/>
  <c r="C84" i="14"/>
  <c r="C83" i="14"/>
  <c r="C82" i="14"/>
  <c r="C79" i="14"/>
  <c r="C78" i="14"/>
  <c r="C77" i="14"/>
  <c r="C76" i="14"/>
  <c r="C74" i="14"/>
  <c r="C73" i="14"/>
  <c r="C71" i="14"/>
  <c r="C70" i="14"/>
  <c r="C67" i="14"/>
  <c r="C66" i="14"/>
  <c r="C65" i="14"/>
  <c r="C64" i="14"/>
  <c r="C63" i="14"/>
  <c r="C61" i="14"/>
  <c r="C58" i="14"/>
  <c r="C57" i="14"/>
  <c r="C56" i="14"/>
  <c r="C55" i="14"/>
  <c r="C54" i="14"/>
  <c r="C53" i="14"/>
  <c r="C50" i="14"/>
  <c r="C49" i="14"/>
  <c r="C48" i="14"/>
  <c r="C47" i="14"/>
  <c r="C46" i="14"/>
  <c r="C45" i="14"/>
  <c r="C44" i="14"/>
  <c r="C43" i="14"/>
  <c r="C42" i="14"/>
  <c r="C41" i="14"/>
  <c r="C40" i="14"/>
  <c r="C39" i="14"/>
  <c r="C38" i="14"/>
  <c r="C34" i="14"/>
  <c r="C33" i="14"/>
  <c r="C32" i="14"/>
  <c r="C31" i="14"/>
  <c r="C29" i="14"/>
  <c r="C28" i="14"/>
  <c r="C26" i="14"/>
  <c r="C23" i="14"/>
  <c r="C22" i="14"/>
  <c r="C21" i="14"/>
  <c r="C19" i="14"/>
  <c r="C18" i="14"/>
  <c r="C16" i="14"/>
  <c r="C13" i="14"/>
  <c r="C12" i="14"/>
  <c r="C11" i="14"/>
  <c r="C10" i="14"/>
  <c r="C9" i="14"/>
  <c r="C4" i="14"/>
  <c r="B97" i="14"/>
  <c r="B96" i="14"/>
  <c r="B94" i="14"/>
  <c r="B93" i="14"/>
  <c r="B92" i="14"/>
  <c r="B91" i="14"/>
  <c r="B90" i="14"/>
  <c r="B89" i="14"/>
  <c r="B88" i="14"/>
  <c r="B86" i="14"/>
  <c r="B85" i="14"/>
  <c r="B84" i="14"/>
  <c r="B83" i="14"/>
  <c r="B82" i="14"/>
  <c r="B81" i="14"/>
  <c r="B79" i="14"/>
  <c r="B78" i="14"/>
  <c r="B77" i="14"/>
  <c r="B76" i="14"/>
  <c r="B75" i="14"/>
  <c r="B74" i="14"/>
  <c r="B73" i="14"/>
  <c r="B72" i="14"/>
  <c r="B71" i="14"/>
  <c r="B70" i="14"/>
  <c r="B69" i="14"/>
  <c r="B67" i="14"/>
  <c r="B66" i="14"/>
  <c r="B65" i="14"/>
  <c r="B64" i="14"/>
  <c r="B63" i="14"/>
  <c r="B61" i="14"/>
  <c r="B60" i="14"/>
  <c r="B58" i="14"/>
  <c r="B57" i="14"/>
  <c r="B56" i="14"/>
  <c r="B55" i="14"/>
  <c r="B54" i="14"/>
  <c r="B53" i="14"/>
  <c r="B52" i="14"/>
  <c r="B50" i="14"/>
  <c r="B49" i="14"/>
  <c r="B48" i="14"/>
  <c r="B47" i="14"/>
  <c r="B46" i="14"/>
  <c r="B45" i="14"/>
  <c r="B44" i="14"/>
  <c r="B43" i="14"/>
  <c r="B42" i="14"/>
  <c r="B41" i="14"/>
  <c r="B40" i="14"/>
  <c r="B39" i="14"/>
  <c r="B38" i="14"/>
  <c r="B37" i="14"/>
  <c r="B36" i="14"/>
  <c r="B34" i="14"/>
  <c r="B33" i="14"/>
  <c r="B32" i="14"/>
  <c r="B31" i="14"/>
  <c r="B30" i="14"/>
  <c r="B29" i="14"/>
  <c r="B28" i="14"/>
  <c r="B27" i="14"/>
  <c r="B26" i="14"/>
  <c r="B25" i="14"/>
  <c r="B23" i="14"/>
  <c r="B22" i="14"/>
  <c r="B21" i="14"/>
  <c r="B20" i="14"/>
  <c r="B19" i="14"/>
  <c r="B18" i="14"/>
  <c r="B17" i="14"/>
  <c r="B16" i="14"/>
  <c r="B15" i="14"/>
  <c r="B13" i="14"/>
  <c r="B12" i="14"/>
  <c r="B11" i="14"/>
  <c r="B10" i="14"/>
  <c r="B9" i="14"/>
  <c r="B8" i="14"/>
  <c r="B7" i="14"/>
  <c r="B2" i="14"/>
  <c r="J27" i="13"/>
  <c r="I27" i="13"/>
  <c r="H27" i="13"/>
  <c r="G27" i="13"/>
  <c r="F27" i="13"/>
  <c r="I26" i="13"/>
  <c r="G26" i="13"/>
  <c r="C43" i="13"/>
  <c r="C42" i="13"/>
  <c r="C22" i="13"/>
  <c r="C21" i="13"/>
  <c r="C20" i="13"/>
  <c r="C19" i="13"/>
  <c r="C18" i="13"/>
  <c r="C15" i="13"/>
  <c r="C14" i="13"/>
  <c r="C13" i="13"/>
  <c r="C12" i="13"/>
  <c r="C11" i="13"/>
  <c r="C10" i="13"/>
  <c r="C9" i="13"/>
  <c r="C8" i="13"/>
  <c r="C4" i="13"/>
  <c r="B45" i="13"/>
  <c r="B43" i="13"/>
  <c r="B42" i="13"/>
  <c r="B41" i="13"/>
  <c r="B31" i="13"/>
  <c r="B30" i="13"/>
  <c r="B29" i="13"/>
  <c r="B28" i="13"/>
  <c r="B25" i="13"/>
  <c r="B22" i="13"/>
  <c r="B21" i="13"/>
  <c r="B20" i="13"/>
  <c r="B19" i="13"/>
  <c r="B18" i="13"/>
  <c r="B17" i="13"/>
  <c r="B15" i="13"/>
  <c r="B14" i="13"/>
  <c r="B13" i="13"/>
  <c r="B12" i="13"/>
  <c r="B11" i="13"/>
  <c r="B10" i="13"/>
  <c r="B9" i="13"/>
  <c r="B8" i="13"/>
  <c r="B7" i="13"/>
  <c r="B2" i="13"/>
  <c r="B7" i="17" l="1"/>
  <c r="C41" i="17"/>
  <c r="B41" i="17"/>
  <c r="C40" i="17"/>
  <c r="B40" i="17"/>
  <c r="C39" i="17"/>
  <c r="B39" i="17"/>
  <c r="C38" i="17"/>
  <c r="B38" i="17"/>
  <c r="C37" i="17"/>
  <c r="B37" i="17"/>
  <c r="C36" i="17"/>
  <c r="B36" i="17"/>
  <c r="C32" i="17"/>
  <c r="B32" i="17"/>
  <c r="C31" i="17"/>
  <c r="B31" i="17"/>
  <c r="C30" i="17"/>
  <c r="B30" i="17"/>
  <c r="C29" i="17"/>
  <c r="B29" i="17"/>
  <c r="C28" i="17"/>
  <c r="B28" i="17"/>
  <c r="C27" i="17"/>
  <c r="B27" i="17"/>
  <c r="C26" i="17"/>
  <c r="B26" i="17"/>
  <c r="B25" i="17"/>
  <c r="C15" i="17"/>
  <c r="B15" i="17"/>
  <c r="B14" i="17"/>
  <c r="C13" i="17"/>
  <c r="B13" i="17"/>
  <c r="C11" i="17"/>
  <c r="B11" i="17"/>
  <c r="C10" i="17"/>
  <c r="B10" i="17"/>
  <c r="C9" i="17"/>
  <c r="C8" i="17"/>
  <c r="B8" i="17"/>
  <c r="C4" i="17"/>
  <c r="B2" i="17"/>
  <c r="B103" i="57"/>
  <c r="B107" i="57"/>
  <c r="B106" i="57"/>
  <c r="C103" i="57"/>
  <c r="C102" i="57"/>
  <c r="B102" i="57"/>
  <c r="B101" i="57"/>
  <c r="C98" i="57"/>
  <c r="B98" i="57"/>
  <c r="C97" i="57"/>
  <c r="B97" i="57"/>
  <c r="C96" i="57"/>
  <c r="B96" i="57"/>
  <c r="C95" i="57"/>
  <c r="B95" i="57"/>
  <c r="C94" i="57"/>
  <c r="B94" i="57"/>
  <c r="B93" i="57"/>
  <c r="B92" i="57"/>
  <c r="B90" i="57"/>
  <c r="B88" i="57"/>
  <c r="B87" i="57"/>
  <c r="B86" i="57"/>
  <c r="B85" i="57"/>
  <c r="B84" i="57"/>
  <c r="B83" i="57"/>
  <c r="B82" i="57"/>
  <c r="B81" i="57"/>
  <c r="B80" i="57"/>
  <c r="B79" i="57"/>
  <c r="B78" i="57"/>
  <c r="B77" i="57"/>
  <c r="B76" i="57"/>
  <c r="C74" i="57"/>
  <c r="B74" i="57"/>
  <c r="C73" i="57"/>
  <c r="B73" i="57"/>
  <c r="C72" i="57"/>
  <c r="B72" i="57"/>
  <c r="B71" i="57"/>
  <c r="B69" i="57"/>
  <c r="C67" i="57"/>
  <c r="B67" i="57"/>
  <c r="C66" i="57"/>
  <c r="B66" i="57"/>
  <c r="C65" i="57"/>
  <c r="B65" i="57"/>
  <c r="C64" i="57"/>
  <c r="B64" i="57"/>
  <c r="C63" i="57"/>
  <c r="B63" i="57"/>
  <c r="C62" i="57"/>
  <c r="B62" i="57"/>
  <c r="C61" i="57"/>
  <c r="B61" i="57"/>
  <c r="C60" i="57"/>
  <c r="B60" i="57"/>
  <c r="C59" i="57"/>
  <c r="B59" i="57"/>
  <c r="C58" i="57"/>
  <c r="B58" i="57"/>
  <c r="C57" i="57"/>
  <c r="B57" i="57"/>
  <c r="C56" i="57"/>
  <c r="B56" i="57"/>
  <c r="C55" i="57"/>
  <c r="B55" i="57"/>
  <c r="C54" i="57"/>
  <c r="B54" i="57"/>
  <c r="C53" i="57"/>
  <c r="B53" i="57"/>
  <c r="B52" i="57"/>
  <c r="C51" i="57"/>
  <c r="B51" i="57"/>
  <c r="B50" i="57"/>
  <c r="B48" i="57"/>
  <c r="C46" i="57"/>
  <c r="B46" i="57"/>
  <c r="C45" i="57"/>
  <c r="B45" i="57"/>
  <c r="C44" i="57"/>
  <c r="B44" i="57"/>
  <c r="C43" i="57"/>
  <c r="B43" i="57"/>
  <c r="C42" i="57"/>
  <c r="B42" i="57"/>
  <c r="C41" i="57"/>
  <c r="B41" i="57"/>
  <c r="C40" i="57"/>
  <c r="B40" i="57"/>
  <c r="C39" i="57"/>
  <c r="B39" i="57"/>
  <c r="C38" i="57"/>
  <c r="B38" i="57"/>
  <c r="B37" i="57"/>
  <c r="C21" i="57"/>
  <c r="C20" i="57"/>
  <c r="C18" i="57"/>
  <c r="C17" i="57"/>
  <c r="C16" i="57"/>
  <c r="C14" i="57"/>
  <c r="C13" i="57"/>
  <c r="C12" i="57"/>
  <c r="C11" i="57"/>
  <c r="C9" i="57"/>
  <c r="B21" i="57"/>
  <c r="B20" i="57"/>
  <c r="B19" i="57"/>
  <c r="B18" i="57"/>
  <c r="B17" i="57"/>
  <c r="B16" i="57"/>
  <c r="B15" i="57"/>
  <c r="B14" i="57"/>
  <c r="B13" i="57"/>
  <c r="B12" i="57"/>
  <c r="B11" i="57"/>
  <c r="B10" i="57"/>
  <c r="B9" i="57"/>
  <c r="B8" i="57"/>
  <c r="B6" i="57"/>
  <c r="C4" i="57"/>
  <c r="B2" i="57"/>
  <c r="E11" i="12"/>
  <c r="D11" i="12"/>
  <c r="C11" i="12"/>
  <c r="B11" i="12"/>
  <c r="A12" i="12"/>
  <c r="E12" i="12"/>
  <c r="D12" i="12"/>
  <c r="C12" i="12"/>
  <c r="B12" i="12"/>
  <c r="A44" i="12"/>
  <c r="A42"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Азат Қалыбай</author>
  </authors>
  <commentList>
    <comment ref="B81" authorId="0" shapeId="0" xr:uid="{C6BA4767-83FE-47A5-8793-4B2D2581D7F5}">
      <text>
        <r>
          <rPr>
            <b/>
            <sz val="9"/>
            <color indexed="81"/>
            <rFont val="Tahoma"/>
            <family val="2"/>
            <charset val="204"/>
          </rPr>
          <t>Азат Қалыбай:</t>
        </r>
        <r>
          <rPr>
            <sz val="9"/>
            <color indexed="81"/>
            <rFont val="Tahoma"/>
            <family val="2"/>
            <charset val="204"/>
          </rPr>
          <t xml:space="preserve">
Do not delete</t>
        </r>
      </text>
    </comment>
  </commentList>
</comments>
</file>

<file path=xl/sharedStrings.xml><?xml version="1.0" encoding="utf-8"?>
<sst xmlns="http://schemas.openxmlformats.org/spreadsheetml/2006/main" count="3536" uniqueCount="1607">
  <si>
    <t>Выберите язык / Choose language</t>
  </si>
  <si>
    <t>Русский</t>
  </si>
  <si>
    <t>E</t>
  </si>
  <si>
    <t>S</t>
  </si>
  <si>
    <t>G</t>
  </si>
  <si>
    <t>English</t>
  </si>
  <si>
    <t>2025*</t>
  </si>
  <si>
    <t>GRI 306-3,GRI 306-4, GRI 306-5</t>
  </si>
  <si>
    <t>SASB EM-MM-150a.4, EM-MM-150a.5, EM-MM-150a.6, EM-MM-150a.7, EM-MM-150a.8</t>
  </si>
  <si>
    <t>N/A</t>
  </si>
  <si>
    <t>-</t>
  </si>
  <si>
    <t>GRI 305-6, GRI 305-7</t>
  </si>
  <si>
    <t>SASB EM-MM-120a.1</t>
  </si>
  <si>
    <t>GRI 303-3, GRI 303-4, GRI 303-5</t>
  </si>
  <si>
    <t>SASB EM-MM-140a.1</t>
  </si>
  <si>
    <t>GRI 304-1, 304-3</t>
  </si>
  <si>
    <t>GRI 304-4</t>
  </si>
  <si>
    <t>GRI 2-25</t>
  </si>
  <si>
    <t>GRI 2-27</t>
  </si>
  <si>
    <t>SASB EM-MM-140a.2, EM-MM-150a.9</t>
  </si>
  <si>
    <t>GRI 305-1, GRI 305-2, GRI 305-3, GRI 305-4</t>
  </si>
  <si>
    <t>SASB EM-MM-110a.1</t>
  </si>
  <si>
    <t>GRI 302-1, GRI 302-3, GRI 302-4</t>
  </si>
  <si>
    <t>SASB EM-MM-130a.1</t>
  </si>
  <si>
    <t>Доля возобновляемых источников энергии</t>
  </si>
  <si>
    <t>ГДж</t>
  </si>
  <si>
    <t>Доля невозобновляемых источников энергии</t>
  </si>
  <si>
    <t>МВтч</t>
  </si>
  <si>
    <t>SASB EM-MM-000.A</t>
  </si>
  <si>
    <t>GRI 204-1</t>
  </si>
  <si>
    <t>GRI 2-7, 2-30</t>
  </si>
  <si>
    <t>SASB EM-MM-310a.1, EM-MM-000.B</t>
  </si>
  <si>
    <t>GRI 401-1</t>
  </si>
  <si>
    <t>GRI 2-7</t>
  </si>
  <si>
    <t>GRI 405-1</t>
  </si>
  <si>
    <t>GRI 404-1</t>
  </si>
  <si>
    <t>GRI 401-3, 405-1</t>
  </si>
  <si>
    <t>GRI 202-1</t>
  </si>
  <si>
    <t>нет</t>
  </si>
  <si>
    <t>GRI 2-9</t>
  </si>
  <si>
    <t>GRI 2-9, GRI 405-1</t>
  </si>
  <si>
    <t>GRI 403-9, 403-10</t>
  </si>
  <si>
    <t>SASB EM-MM-320a.1</t>
  </si>
  <si>
    <t>GRI 403-5</t>
  </si>
  <si>
    <t>Случаи разглашения конфиденциальных и персональных данных или нарушений в области защиты персональных данных</t>
  </si>
  <si>
    <t>Прочие</t>
  </si>
  <si>
    <t>Об ESG Данных за 2025 год</t>
  </si>
  <si>
    <t>About ESG Databook 2025</t>
  </si>
  <si>
    <t>ESG Данные раскрывают ключевые количественные показатели в области устойчивого развития Алтыналмас за 2025 отчетный год, а также предоставляет, где это возможно, исторические данные и тенденции эффективности на основе консолидированных социальных, экологических и экономических данных.</t>
  </si>
  <si>
    <t>The ESG Databook discloses key quantitative indicators in the field of sustainable development of Altynalmas for the 2025 reporting year, as well as provides, where possible, historical data and performance trends based on consolidated social, environmental, and economic data.</t>
  </si>
  <si>
    <t>Этот документ дополняет информацию, представленную в нашем ежегодном Отчете об устойчивом развитии, и включает данные, которые не могут быть представлены в Отчете из-за ограничений по объему. Дополнительные данные могут быть предоставлены по запросу.</t>
  </si>
  <si>
    <t>This document complements the information presented in our annual Sustainability Report and includes data that cannot be presented in the Report due to volume constraints. Additional data can be provided upon request.</t>
  </si>
  <si>
    <t>Данные представлены с использованием метрической системы и казахстанских тенге, если не указано иное. Некоторые цифры и проценты могут быть округлены и в сумме могут не составлять общую цифру или 100%.</t>
  </si>
  <si>
    <t>The data is presented using the metric system and Kazakhstani tenge, unless otherwise indicated. Some figures and percentages may be rounded and may not sum to the total figure or 100%.</t>
  </si>
  <si>
    <t xml:space="preserve">ESG Данные выпускаются на ежегодной основе. </t>
  </si>
  <si>
    <t>ESG Databook is published on an annual basis.</t>
  </si>
  <si>
    <t>Изменения в данных и повторные отчеты могут происходить в течение года в связи с улучшением методов отчетности или сбора и будут отмечены с объяснением пересчета.</t>
  </si>
  <si>
    <t>Changes in data and restatements may occur throughout the year due to improvements in reporting or collection methods and will be noted with an explanation of the recalculation.</t>
  </si>
  <si>
    <t>С 2025 отчетного года границы консолидации ESG-данных были расширены за счет включения АО «Майкаинзолото». Все показатели за 2025 год, отмеченные символом «*», включают данные по АО «Майкаинзолото». Показатели без символа «*» представлены без учета данного предприятия.</t>
  </si>
  <si>
    <t>Starting from the 2025 reporting year, the ESG data consolidation boundaries were expanded to include JSC "Maikainzoloto". All 2025 figures marked with an asterisk (*) include data related to JSC “Maikainzoloto”. Figures without an asterisk (*) are presented excluding this entity.</t>
  </si>
  <si>
    <t xml:space="preserve">При подготовке настоящих ESG Данных мы опирались на международно признанные принципы и стандарты отчетности, что позволило обеспечить высокое качество, прозрачность и сопоставимость представленной информации.
</t>
  </si>
  <si>
    <t>In preparing this ESG Databook, we adhered to internationally recognized principles and reporting standards, ensuring the high quality, transparency, and comparability of the information presented.</t>
  </si>
  <si>
    <t>Нефинансовые данные в ESG Данных подготовлены с учетом требований Глобальной инициативы по отчетности (GRI, редакция 2021 года), а также рекомендаций Стандарта по отчетности в области устойчивого развития для металлургической и горнодобывающей отраслей, выпущенный Советом по стандартам учета в области устойчивого развития (SASB).</t>
  </si>
  <si>
    <t>The non-financial data in the ESG Databook has been prepared with reference to the Global Reporting Initiative (GRI, 2021 edition), as well as the recommendations of the Metals &amp; Mining Sustainability Accounting Standard published by the Sustainability Accounting Standards Board (SASB) .</t>
  </si>
  <si>
    <t>С целью подтверждения точности и надежности сведений в области устойчивого развития, мы привлекли Ernst &amp; Young Advisory LLP для проведения внешнего заверения нефинансовой информации, раскрываемой в ESG Данных.</t>
  </si>
  <si>
    <t>To confirm the accuracy and reliability of the sustainability-related information, we engaged Ernst &amp; Young Advisory LLP to provide external assurance of the non-financial data disclosed in Databook.</t>
  </si>
  <si>
    <t>Дополнительные сведения о нашей методологии отчетности см. в нашем Отчете об устойчивом развитии за 2025 год.</t>
  </si>
  <si>
    <t>For more information on our reporting methodology, see our 2025 Sustainability Report.</t>
  </si>
  <si>
    <t>Полный набор финансовых и производственных данных см. в нашем Годовом отчете за 2025 год и в Аудированной консолидированной отчетности за 2025 год.</t>
  </si>
  <si>
    <t>For a full set of financial and production data, see our 2025 Annual Report and Audited Consolidated Financial Statements for 2025.</t>
  </si>
  <si>
    <t>https://kase.kz/ru/issuers/ALMS/#g3y0</t>
  </si>
  <si>
    <t>https://kase.kz/en/issuers/ALMS/#g3y0</t>
  </si>
  <si>
    <r>
      <t>Если у вас есть какие-либо вопросы или отзывы о наших данных об устойчивом развитии, нашем отчете об устойчивом развитии и любом другом связанном раскрытии информации, пожалуйста, напишите нам по адресу timur.mursalimov</t>
    </r>
    <r>
      <rPr>
        <u/>
        <sz val="10"/>
        <rFont val="Calibri"/>
        <family val="2"/>
        <charset val="204"/>
        <scheme val="minor"/>
      </rPr>
      <t>@altynalmas.kz</t>
    </r>
  </si>
  <si>
    <t>If you have any questions or feedback about our sustainability data, our sustainability report, or any other related disclosures, please write to us at timur.mursalimov@altynalmas.kz</t>
  </si>
  <si>
    <t>Отчетный период: 1 января - 31 декабря 2025</t>
  </si>
  <si>
    <t>Reporting period: January 1 - December 31, 2025</t>
  </si>
  <si>
    <t>ESG Данные 2025</t>
  </si>
  <si>
    <t>Об ESG Данных</t>
  </si>
  <si>
    <t>About ESG Databook</t>
  </si>
  <si>
    <t>Указатель</t>
  </si>
  <si>
    <t>Directory</t>
  </si>
  <si>
    <t>Окружающая среда</t>
  </si>
  <si>
    <t>Environment</t>
  </si>
  <si>
    <t>Data on waste, air emissions, water consumption, biodiversity, land use and environmental investments/fines</t>
  </si>
  <si>
    <t>Изменение климата и энергопотребление</t>
  </si>
  <si>
    <t>Climate change and energy</t>
  </si>
  <si>
    <t>Данные по выбросам парниковых газов (Охват 1, 2 и 3) и энергопотреблению</t>
  </si>
  <si>
    <t>Greenhouse gas emissions data (Scope 1, 2 and 3) and energy consumption</t>
  </si>
  <si>
    <t>Промышленная безопасность и охрана труда</t>
  </si>
  <si>
    <t>Safety</t>
  </si>
  <si>
    <t>Наши сотрудники</t>
  </si>
  <si>
    <t>Our people</t>
  </si>
  <si>
    <t>Data on staff composition, employment, turnover, type of employment contract, type of employment, breakdown by age group, staff training, compensation, hiring from the local community, proportion of internal hiring</t>
  </si>
  <si>
    <t>Социально-экономическое развитие</t>
  </si>
  <si>
    <t>Socioeconomic development</t>
  </si>
  <si>
    <t>Данные по ключевым производственным показателям, распределению экономической стоимости, доле закупок у местных поставщиков</t>
  </si>
  <si>
    <t>Data on key production indicators, distribution of economic value, share of purchases from local suppliers</t>
  </si>
  <si>
    <t>Местные сообщества</t>
  </si>
  <si>
    <t>Communities</t>
  </si>
  <si>
    <t>Data on social investments and community engagement metrics</t>
  </si>
  <si>
    <t>Корпоративное управление и этика</t>
  </si>
  <si>
    <t>Corporate governance and ethics</t>
  </si>
  <si>
    <t>Data on the composition and independence of the Board of Directors, independence of the committees of the Board of Directors, gender composition, age, length of service, balance of qualifications, business ethics indicators</t>
  </si>
  <si>
    <t>Показатели по проектам за 2025 год</t>
  </si>
  <si>
    <t>Data across projects</t>
  </si>
  <si>
    <t>Указатель содержания GRI</t>
  </si>
  <si>
    <t>GRI index</t>
  </si>
  <si>
    <t>Указатель содержания SASB</t>
  </si>
  <si>
    <t>SASB index</t>
  </si>
  <si>
    <t>Граница отчетности</t>
  </si>
  <si>
    <t>Reporting perimeter</t>
  </si>
  <si>
    <t>Матрица существенности</t>
  </si>
  <si>
    <t>Materiality matrix</t>
  </si>
  <si>
    <t>Заключение независимого практикующего специалиста о задании, обеспечивающем уверенность</t>
  </si>
  <si>
    <t>Independent practitioner's assurance report</t>
  </si>
  <si>
    <t>E-1</t>
  </si>
  <si>
    <t>ЕИ</t>
  </si>
  <si>
    <t>Unit</t>
  </si>
  <si>
    <t>Отходы</t>
  </si>
  <si>
    <t>Waste</t>
  </si>
  <si>
    <t>Образование отходов и обращение с отходами по Группе</t>
  </si>
  <si>
    <t>Waste generation and management across the Group</t>
  </si>
  <si>
    <t>Общий объем образованных отходов</t>
  </si>
  <si>
    <t>т</t>
  </si>
  <si>
    <t>Total waste generated</t>
  </si>
  <si>
    <t>t</t>
  </si>
  <si>
    <t>По типу отходов</t>
  </si>
  <si>
    <t>By type of waste</t>
  </si>
  <si>
    <t>Минеральные отходы</t>
  </si>
  <si>
    <t>Mineral waste</t>
  </si>
  <si>
    <t>Вскрышные породы</t>
  </si>
  <si>
    <t>Waste rock</t>
  </si>
  <si>
    <t xml:space="preserve">Хвосты </t>
  </si>
  <si>
    <t>Tailings</t>
  </si>
  <si>
    <t>Неминеральные отходы</t>
  </si>
  <si>
    <t>Non-mineral waste</t>
  </si>
  <si>
    <t>По виду отходов</t>
  </si>
  <si>
    <t>By form of waste</t>
  </si>
  <si>
    <t>Хвосты</t>
  </si>
  <si>
    <t>Прочие отходы (1)</t>
  </si>
  <si>
    <t>Other waste (1)</t>
  </si>
  <si>
    <t>По классу опасности</t>
  </si>
  <si>
    <t>By hazard class</t>
  </si>
  <si>
    <t>Неопасные отходы</t>
  </si>
  <si>
    <t>Non-hazardous waste</t>
  </si>
  <si>
    <t>Опасные отходы</t>
  </si>
  <si>
    <t>Hazardous waste</t>
  </si>
  <si>
    <t>Захороненные</t>
  </si>
  <si>
    <t>Landfilled</t>
  </si>
  <si>
    <t>Утилизированные</t>
  </si>
  <si>
    <t>Diverted from disposal</t>
  </si>
  <si>
    <t>Повторно используемые</t>
  </si>
  <si>
    <t>Recycled and reused</t>
  </si>
  <si>
    <t>Уничтоженные (2)</t>
  </si>
  <si>
    <t>Качество воздуха</t>
  </si>
  <si>
    <t>Air Quality</t>
  </si>
  <si>
    <t>Выбросы загрязняющих веществ по Группе</t>
  </si>
  <si>
    <t>Pollutant emissions across the Group</t>
  </si>
  <si>
    <t>Диоксид серы (SO₂)</t>
  </si>
  <si>
    <t>Sulfur dioxide (SO₂)</t>
  </si>
  <si>
    <t>Оксиды азота (NOₓ)</t>
  </si>
  <si>
    <t>Nitrogen oxides (NOₓ)</t>
  </si>
  <si>
    <t>Оксид углерода</t>
  </si>
  <si>
    <t>Carbon monoxide</t>
  </si>
  <si>
    <t>Твердые частицы</t>
  </si>
  <si>
    <t>Particulate matter</t>
  </si>
  <si>
    <t>Озоноразрушающие вещества</t>
  </si>
  <si>
    <t>Ozone-depleting substances</t>
  </si>
  <si>
    <t>Летучие органические соединения (ЛОС)</t>
  </si>
  <si>
    <t>Volatile organic compounds (VOCs)</t>
  </si>
  <si>
    <t>Ртуть (Hg)</t>
  </si>
  <si>
    <t>Mercury (Hg)</t>
  </si>
  <si>
    <t>Свинец (Pb)</t>
  </si>
  <si>
    <t>Lead (Pb)</t>
  </si>
  <si>
    <t>Другие</t>
  </si>
  <si>
    <t>Others</t>
  </si>
  <si>
    <t>Водопотребление</t>
  </si>
  <si>
    <t>Water Consumption</t>
  </si>
  <si>
    <t>Управление водными ресурсами по Группе</t>
  </si>
  <si>
    <t>Water resource management across the Group</t>
  </si>
  <si>
    <t>Забор воды, включая:</t>
  </si>
  <si>
    <t>мегалитр</t>
  </si>
  <si>
    <t xml:space="preserve">Water intake, including: </t>
  </si>
  <si>
    <t>Забор свежей воды, включая:</t>
  </si>
  <si>
    <t>Freshwater intake, including:</t>
  </si>
  <si>
    <t>Подземные воды</t>
  </si>
  <si>
    <t>Groundwater</t>
  </si>
  <si>
    <t>Поверхностные воды</t>
  </si>
  <si>
    <t>Surface water</t>
  </si>
  <si>
    <t>Внешние системы водоснабжения</t>
  </si>
  <si>
    <t>External water supply systems</t>
  </si>
  <si>
    <t>Прочие воды</t>
  </si>
  <si>
    <t>Other water</t>
  </si>
  <si>
    <t>Использование воды, включая:</t>
  </si>
  <si>
    <t>Water use, including:</t>
  </si>
  <si>
    <t>Свежая вода</t>
  </si>
  <si>
    <t>Freshwater</t>
  </si>
  <si>
    <t>Повторно используемая и оборотная вода</t>
  </si>
  <si>
    <t>Reused and recycled water</t>
  </si>
  <si>
    <t>Водоотведение, включая:</t>
  </si>
  <si>
    <t>Water discharge, including:</t>
  </si>
  <si>
    <t>в водотоки</t>
  </si>
  <si>
    <t>to water bodies</t>
  </si>
  <si>
    <t>на рельеф</t>
  </si>
  <si>
    <t>to land</t>
  </si>
  <si>
    <t>в канализацию</t>
  </si>
  <si>
    <t>to sewerage</t>
  </si>
  <si>
    <t>третьей стороне</t>
  </si>
  <si>
    <t>to third parties</t>
  </si>
  <si>
    <t>Общий объем водопотребления</t>
  </si>
  <si>
    <t>Total water consumption</t>
  </si>
  <si>
    <t>Общий объем водопотребления в регионах с дефицитом воды</t>
  </si>
  <si>
    <t>Total water consumption in water-scarce regions</t>
  </si>
  <si>
    <t>Доля повторно используемой и оборотной воды</t>
  </si>
  <si>
    <t>%</t>
  </si>
  <si>
    <t>Share of reused and recycled water</t>
  </si>
  <si>
    <t>Удельное потребление свежей воды</t>
  </si>
  <si>
    <t>мегалитр/тонн переработанной руды</t>
  </si>
  <si>
    <t>Freshwater consumption intensity</t>
  </si>
  <si>
    <t>Биоразнообразие и использование земель</t>
  </si>
  <si>
    <t xml:space="preserve">Biodiversity and Land Use
</t>
  </si>
  <si>
    <t>Использование земель по Группе</t>
  </si>
  <si>
    <t>Land use across the Group</t>
  </si>
  <si>
    <t>Общая площадь земель в собственности, аренде или под управлением</t>
  </si>
  <si>
    <t>га</t>
  </si>
  <si>
    <t>Total land area owned, leased, or managed</t>
  </si>
  <si>
    <t>ha</t>
  </si>
  <si>
    <t>Площадь нарушенных земель</t>
  </si>
  <si>
    <t>Disturbed land area</t>
  </si>
  <si>
    <t>Площадь рекультивированных земель</t>
  </si>
  <si>
    <t>Reclaimed land area</t>
  </si>
  <si>
    <t>Общая площадь нарушенных и еще не рекультивированных земель</t>
  </si>
  <si>
    <t>Total disturbed and not yet reclaimed land area</t>
  </si>
  <si>
    <t>Охраняемые и редкие виды, обитающие на территориях деятельности</t>
  </si>
  <si>
    <t>Protected and rare species inhabiting operational areas</t>
  </si>
  <si>
    <t>Категория (согласно классификации IUCN)</t>
  </si>
  <si>
    <t>Category (according to IUCN classification)</t>
  </si>
  <si>
    <t>Находящиеся на грани полного исчезновения (CR)</t>
  </si>
  <si>
    <t xml:space="preserve">Critically Endangered (CR) </t>
  </si>
  <si>
    <t>Исчезающие (EN)</t>
  </si>
  <si>
    <t xml:space="preserve">Endangered (EN) </t>
  </si>
  <si>
    <t>Уязвимые (VU)</t>
  </si>
  <si>
    <t xml:space="preserve">Vulnerable (VU) </t>
  </si>
  <si>
    <t>Близкие к уязвимому положению (NT)</t>
  </si>
  <si>
    <t xml:space="preserve">Near Threatened (NT) </t>
  </si>
  <si>
    <t>Вызывающие наименьшие опасения (LC)</t>
  </si>
  <si>
    <t xml:space="preserve">Least Concern (LC) </t>
  </si>
  <si>
    <t>Категория (согласно классификации Казахстана)</t>
  </si>
  <si>
    <t xml:space="preserve">Category (according to Kazakhstan's classification) </t>
  </si>
  <si>
    <t>Исчезающие (Категория 1)</t>
  </si>
  <si>
    <t>Endangered (Category 1)</t>
  </si>
  <si>
    <t>Сокращающиеся (Категория 2)</t>
  </si>
  <si>
    <t xml:space="preserve">Declining (Category 2) </t>
  </si>
  <si>
    <t>Редкие (Категория 3)</t>
  </si>
  <si>
    <t>Rare (Category 3)</t>
  </si>
  <si>
    <t>Неопределенные (Категория 4)</t>
  </si>
  <si>
    <t xml:space="preserve">Undetermined (Category 4) </t>
  </si>
  <si>
    <t>Восстановленные (Категория 5)</t>
  </si>
  <si>
    <t>Restored (Category 5)</t>
  </si>
  <si>
    <t>Инвестиции в охрану окружающей среды и штрафы</t>
  </si>
  <si>
    <t>Investments into Environmental Protection and Fines</t>
  </si>
  <si>
    <t>Инвестиции в охрану окружающей среды</t>
  </si>
  <si>
    <t>Investments into Environmental Protection</t>
  </si>
  <si>
    <t>Инвестиции в охрану окружающей среды, включая:</t>
  </si>
  <si>
    <t xml:space="preserve">Environmental protection investments, including: </t>
  </si>
  <si>
    <t>Защита и реабилитация почвы, подземных и поверхностных вод</t>
  </si>
  <si>
    <t>тыс.тенге</t>
  </si>
  <si>
    <t>Soil, groundwater, and surface water protection and rehabilitation</t>
  </si>
  <si>
    <t>thou. tenge</t>
  </si>
  <si>
    <t>Очистка сточных вод</t>
  </si>
  <si>
    <t>Wastewater treatment</t>
  </si>
  <si>
    <t>Обращение с отходами</t>
  </si>
  <si>
    <t>Waste management</t>
  </si>
  <si>
    <t>Air quality</t>
  </si>
  <si>
    <t>Прочее (3)</t>
  </si>
  <si>
    <t>Other (3)</t>
  </si>
  <si>
    <t>Капитальные затраты</t>
  </si>
  <si>
    <t>Capital expenditures</t>
  </si>
  <si>
    <t>Штрафы за нарушения в области ООС</t>
  </si>
  <si>
    <t>Fines for environmental violations</t>
  </si>
  <si>
    <t>Количество штрафов (превышающих 10 000 долларов США)</t>
  </si>
  <si>
    <t>ед.</t>
  </si>
  <si>
    <t xml:space="preserve">Number of fines (exceeding 10,000 USD) </t>
  </si>
  <si>
    <t>unit</t>
  </si>
  <si>
    <t>Штрафы за несоблюдение экологического законодательства и платежи за сверхнормативные выбросы (превышающих 10 000 долларов США)</t>
  </si>
  <si>
    <t xml:space="preserve">Fines for non-compliance with environmental legislation and payments for excess emissions (exceeding 10,000 USD)
</t>
  </si>
  <si>
    <t>Инциденты, связанные со значительными разливами</t>
  </si>
  <si>
    <t>Significant spills</t>
  </si>
  <si>
    <t>Примечания:</t>
  </si>
  <si>
    <t>Notes:</t>
  </si>
  <si>
    <t>(3) Включает в себя инвестиции, направленные на снижение шумового и вибрационного воздействия, сохранение биоразнообразия и ландшафтов, радиационную безопасность и другие направления.</t>
  </si>
  <si>
    <t>(3) Includes investments aimed at reducing noise and vibration impact, preserving biodiversity and landscapes, radiation safety, and other areas.</t>
  </si>
  <si>
    <t>E-2</t>
  </si>
  <si>
    <t>Выбросы парниковых газов по Группе</t>
  </si>
  <si>
    <t>GHG Emissions across the Group</t>
  </si>
  <si>
    <t>Охват 1 (прямые выбросы)</t>
  </si>
  <si>
    <t>т СО₂-экв.</t>
  </si>
  <si>
    <t>Scope 1 (direct emissions)</t>
  </si>
  <si>
    <t>t CO₂-eq</t>
  </si>
  <si>
    <t>Стационарные источники</t>
  </si>
  <si>
    <t>Stationary sources</t>
  </si>
  <si>
    <t>Мобильные источники</t>
  </si>
  <si>
    <t xml:space="preserve">Mobile sources </t>
  </si>
  <si>
    <t>Охват 2 (по рыночному методу) (1)</t>
  </si>
  <si>
    <t>Scope 2 (market-based) (1)</t>
  </si>
  <si>
    <t>Охват 2 (по региональному методу)</t>
  </si>
  <si>
    <t xml:space="preserve">Scope 2 (location-based) </t>
  </si>
  <si>
    <t>Охват 1 + 2</t>
  </si>
  <si>
    <t>Scope 1 + 2</t>
  </si>
  <si>
    <t>Охват 3 (другие косвенные выбросы)</t>
  </si>
  <si>
    <t>Scope 3 (other indirect emissions)</t>
  </si>
  <si>
    <t>Удельные выбросы парниковых газов (Охват 1)</t>
  </si>
  <si>
    <t>т CO₂-экв. на унц. зол. экв.</t>
  </si>
  <si>
    <t>Greenhouse gas emissions intensity (Scope 1)</t>
  </si>
  <si>
    <t>Удельные выбросы парниковых газов (Охват 1 + 2)</t>
  </si>
  <si>
    <t>Greenhouse gas emissions intensity (Scope 1 + 2)</t>
  </si>
  <si>
    <t>1) Приобретенные ТМЦ и услуги</t>
  </si>
  <si>
    <t>1) Purchased goods and services</t>
  </si>
  <si>
    <t>2) Средства производства</t>
  </si>
  <si>
    <t>2) Capital goods</t>
  </si>
  <si>
    <t>3) Прочие косвенные выбросы от потребления энергии</t>
  </si>
  <si>
    <t>3) Fuel- and energy-related activities</t>
  </si>
  <si>
    <t>4) Транспортировка приобретенных товаров, сырья и материалов</t>
  </si>
  <si>
    <t>4) Upstream Transport</t>
  </si>
  <si>
    <t>5) Образующиеся отходы</t>
  </si>
  <si>
    <t>5) Waste generated in operations</t>
  </si>
  <si>
    <t>6) Командировочные поездки сотрудников</t>
  </si>
  <si>
    <t>6) Business travel</t>
  </si>
  <si>
    <t>10) Обработка произведенной промежуточной продукции</t>
  </si>
  <si>
    <t>10) Processing of sold products</t>
  </si>
  <si>
    <t>Энергопотребление по Группе (2)</t>
  </si>
  <si>
    <t>Energy Consumption across the Group (2)</t>
  </si>
  <si>
    <t>Дизельное топливо:</t>
  </si>
  <si>
    <t>Diesel fuel:</t>
  </si>
  <si>
    <t>GJ</t>
  </si>
  <si>
    <t>Дизельное топливо для транспорта и самоходной техники</t>
  </si>
  <si>
    <t>Дизельное топливо для выработки электроэнергии</t>
  </si>
  <si>
    <t>Дизельное топливо для выработки теплоэнергии</t>
  </si>
  <si>
    <t>Уголь для выработки теплоэнергии</t>
  </si>
  <si>
    <t>Coal for heat generation</t>
  </si>
  <si>
    <t>Бензин</t>
  </si>
  <si>
    <t>Возобновляемые источники энергии</t>
  </si>
  <si>
    <t>Renewable energy sources</t>
  </si>
  <si>
    <t>Покупная электроэнергия</t>
  </si>
  <si>
    <t>Purchased electricity</t>
  </si>
  <si>
    <t>Purchased heat</t>
  </si>
  <si>
    <t>Общее энергопотребление</t>
  </si>
  <si>
    <t>Total energy consumption</t>
  </si>
  <si>
    <t>Энергоемкость</t>
  </si>
  <si>
    <t>Energy intensity</t>
  </si>
  <si>
    <t>Динамика энергоемкости</t>
  </si>
  <si>
    <t>% год к году</t>
  </si>
  <si>
    <t>Energy intensity dynamics</t>
  </si>
  <si>
    <t>% year to year</t>
  </si>
  <si>
    <t>Потребление теплоэнергии</t>
  </si>
  <si>
    <t>Heat energy consumption</t>
  </si>
  <si>
    <t>Проданная третьим сторонам электроэнергия</t>
  </si>
  <si>
    <t>Electricity sold to third parties</t>
  </si>
  <si>
    <t>Проданная третьим сторонам теплоэнергия</t>
  </si>
  <si>
    <t>Heat energy sold to third parties</t>
  </si>
  <si>
    <t>MWh</t>
  </si>
  <si>
    <t>(1) Выбросы Компании по Охвату 2, рассчитанные рыночным и территориальным методами, являются идентичными, поскольку Компания не осуществляет целевых закупок электроэнергии, а приобретает её из единой электрической сети через Единого закупщика.</t>
  </si>
  <si>
    <t>(1) The Company's Scope 2 market-based and location-based emissions are equivalent, as the Company does not make specified electricity purchases but rather procures electricity from the national grid through the Single Buyer.</t>
  </si>
  <si>
    <t>(2) Данные показатели пересмотрены ввиду уточнения коэффициентов удельной теплоты сгорания.</t>
  </si>
  <si>
    <t>(2) These indicators have been revised due to the refinement of specific heat of combustion coefficients.</t>
  </si>
  <si>
    <t>S-1</t>
  </si>
  <si>
    <t>Occupational health and safety</t>
  </si>
  <si>
    <t>Показатели ПБиОТ по Группе</t>
  </si>
  <si>
    <t>Occupational Health and Safety Indicators across the Group</t>
  </si>
  <si>
    <t>Тяжелые несчастные случаи</t>
  </si>
  <si>
    <t>Serious accidents</t>
  </si>
  <si>
    <t>Легкие несчастные случаи</t>
  </si>
  <si>
    <t>Minor accidents</t>
  </si>
  <si>
    <t>Травма с потерей рабочих дней (LTI)</t>
  </si>
  <si>
    <t>Lost Time Injury (LTI)</t>
  </si>
  <si>
    <t xml:space="preserve">Происшествия с ограничением трудоспособности </t>
  </si>
  <si>
    <t>Incidents with disability</t>
  </si>
  <si>
    <t>Incidents involving the provision of medical care</t>
  </si>
  <si>
    <t>Смертельные случаи</t>
  </si>
  <si>
    <t>Fatalities</t>
  </si>
  <si>
    <t>LTIFR (1)</t>
  </si>
  <si>
    <t>коэф.</t>
  </si>
  <si>
    <t>coeff.</t>
  </si>
  <si>
    <t>TRIFR (1)</t>
  </si>
  <si>
    <t>TRIR (1)</t>
  </si>
  <si>
    <t>Профессиональные заболевания и проблемы со здоровьем</t>
  </si>
  <si>
    <t>Occupational diseases and health problems</t>
  </si>
  <si>
    <t>Общее количество отработанных часов (2)</t>
  </si>
  <si>
    <t>Total number of hours worked (2)</t>
  </si>
  <si>
    <t>Профессиональные заболевания</t>
  </si>
  <si>
    <t>Occupational diseases</t>
  </si>
  <si>
    <t>Респираторные заболевания</t>
  </si>
  <si>
    <t>Respiratory diseases</t>
  </si>
  <si>
    <t xml:space="preserve">Потеря слуха </t>
  </si>
  <si>
    <t>Hearing loss</t>
  </si>
  <si>
    <t>Расстройства опорно-двигательного аппарата</t>
  </si>
  <si>
    <t>Musculoskeletal disorders</t>
  </si>
  <si>
    <t>Онкология</t>
  </si>
  <si>
    <t>Oncology</t>
  </si>
  <si>
    <t>Другие медицинские заболевания</t>
  </si>
  <si>
    <t>Other medical conditions</t>
  </si>
  <si>
    <t>Обязательное обучение</t>
  </si>
  <si>
    <t>Compulsory training</t>
  </si>
  <si>
    <t>Кол-во тренингов </t>
  </si>
  <si>
    <t>Сред. кол-во часов на сотрудника</t>
  </si>
  <si>
    <t>Кол-во человек прошедших обучение</t>
  </si>
  <si>
    <t>Number of trainings</t>
  </si>
  <si>
    <t>Avg. hours per employee</t>
  </si>
  <si>
    <t>Number of people trained</t>
  </si>
  <si>
    <t>Директора</t>
  </si>
  <si>
    <t>Directors</t>
  </si>
  <si>
    <t>Руководители среднего звена</t>
  </si>
  <si>
    <t>Middle management</t>
  </si>
  <si>
    <t>Административно-технический персонал</t>
  </si>
  <si>
    <t>Administrative and technical staff</t>
  </si>
  <si>
    <t>Рабочие</t>
  </si>
  <si>
    <t>Workers</t>
  </si>
  <si>
    <t>LTIFR</t>
  </si>
  <si>
    <t>Общее количество отработанных часов</t>
  </si>
  <si>
    <t>Total number of hours worked</t>
  </si>
  <si>
    <t>Штрафы за нарушения в области ПБиОТ</t>
  </si>
  <si>
    <t>Количество штрафов</t>
  </si>
  <si>
    <t>Number of fines</t>
  </si>
  <si>
    <t>Размер штрафов</t>
  </si>
  <si>
    <t>тенге</t>
  </si>
  <si>
    <t>Amount of fines</t>
  </si>
  <si>
    <t>(1) Коэффициенты LTIFR, TRIR из расчета на 200 000 отработанных часов.</t>
  </si>
  <si>
    <t>(1) LTIFR, TRIR rates based on 200,000 hours worked.</t>
  </si>
  <si>
    <t>(2) Отработанные часы указаны без учета корректировок за отчетный период.</t>
  </si>
  <si>
    <t>(2) The hours worked are reported without adjustments for the reporting period.</t>
  </si>
  <si>
    <t>(3) Профессиональное обучение включает в себя: идентификация опасностей, оценка и управление рисками; проведение безопасных работ на высоте; безопасная эксплуатация транспортных средств; безопасное проведение работ с химическими веществами и пр.</t>
  </si>
  <si>
    <t>(3) Professional training includes: hazard identification, risk assessment and management; safe work at height; safe operation of vehicles; safe work with chemicals, etc.</t>
  </si>
  <si>
    <t>S-2</t>
  </si>
  <si>
    <t>Состав персонала по Группе</t>
  </si>
  <si>
    <t>Personnel composition across the Group</t>
  </si>
  <si>
    <t>Численность персонала</t>
  </si>
  <si>
    <t>Number of staff</t>
  </si>
  <si>
    <t>Общая численность на 31 декабря</t>
  </si>
  <si>
    <t>чел.</t>
  </si>
  <si>
    <t>Total headcount as of December 31</t>
  </si>
  <si>
    <t>person</t>
  </si>
  <si>
    <t>Средняя численность</t>
  </si>
  <si>
    <t>Average number</t>
  </si>
  <si>
    <t>Доля женщин</t>
  </si>
  <si>
    <t>Share of women</t>
  </si>
  <si>
    <t>Подписавшие коллективный договор от общего числа сотрудников (1)</t>
  </si>
  <si>
    <t>Share of collective agreement signatories from the total headcount (1)</t>
  </si>
  <si>
    <t xml:space="preserve">Подписавшие коллективный договор от общего числа сотрудников </t>
  </si>
  <si>
    <t>Share of collective agreement signatories from the total headcount</t>
  </si>
  <si>
    <t>Сотрудники, трудоустроенные в отчетном периоде</t>
  </si>
  <si>
    <t>Employees employed in the reporting period</t>
  </si>
  <si>
    <t>Всего трудоустроенных сотрудников</t>
  </si>
  <si>
    <t>Total number of employees</t>
  </si>
  <si>
    <t>По полу</t>
  </si>
  <si>
    <t>By gender</t>
  </si>
  <si>
    <t>Женщины</t>
  </si>
  <si>
    <t>Women</t>
  </si>
  <si>
    <t>Мужчины</t>
  </si>
  <si>
    <t>Men</t>
  </si>
  <si>
    <t>По возрасту</t>
  </si>
  <si>
    <t>By age</t>
  </si>
  <si>
    <t>До 30 лет</t>
  </si>
  <si>
    <t>30-50 лет</t>
  </si>
  <si>
    <t>30-50 years</t>
  </si>
  <si>
    <t>Старше 50 лет</t>
  </si>
  <si>
    <t>Текучесть кадров по Группе</t>
  </si>
  <si>
    <t>Staff turnover across the Group</t>
  </si>
  <si>
    <t>Общая текучесть кадров</t>
  </si>
  <si>
    <t>Overall staff turnover</t>
  </si>
  <si>
    <t>Коэффициент добровольной текучести кадров</t>
  </si>
  <si>
    <t>Voluntary turnover rate</t>
  </si>
  <si>
    <t>Состав персонала в разбивкe по типу трудового договора и типу занятости</t>
  </si>
  <si>
    <t>Staff composition by type of employment contract and type of employment</t>
  </si>
  <si>
    <t>По типу трудового договора</t>
  </si>
  <si>
    <t>By type of employment contract</t>
  </si>
  <si>
    <t>Постоянный договор</t>
  </si>
  <si>
    <t>Permanent contract</t>
  </si>
  <si>
    <t>Срочный договор</t>
  </si>
  <si>
    <t>Fixed-term contract</t>
  </si>
  <si>
    <t>По типу занятости</t>
  </si>
  <si>
    <t>By type of employment</t>
  </si>
  <si>
    <t>Сотрудники, работающие полный рабочий день</t>
  </si>
  <si>
    <t>Full-time employees</t>
  </si>
  <si>
    <t>Сотрудники, работающие неполный рабочий день</t>
  </si>
  <si>
    <t>Part-time employees</t>
  </si>
  <si>
    <t>Состав персонала в разбивке по возрастным группам</t>
  </si>
  <si>
    <t>Staff composition by age group</t>
  </si>
  <si>
    <t>Доля сотрудников младше 30 лет</t>
  </si>
  <si>
    <t>Доля сотрудников в возрасте от 30 до 50 лет</t>
  </si>
  <si>
    <t>Доля сотрудников старше 50 лет</t>
  </si>
  <si>
    <t>Состав персонала в разбивке по полу</t>
  </si>
  <si>
    <t>Staff composition by gender</t>
  </si>
  <si>
    <t>Доля женщин в общей численности персонала</t>
  </si>
  <si>
    <t>Доля женщин-руководителей (высшего и функционального звена)</t>
  </si>
  <si>
    <t>Доля женщин-руководителей высшего звена</t>
  </si>
  <si>
    <t>Доля женщин-руководителей функционального звена</t>
  </si>
  <si>
    <t>Доля женщин-специалистов</t>
  </si>
  <si>
    <t>Доля женщин-рабочих</t>
  </si>
  <si>
    <t>Разрыв в оплате труда между мужчинами и женщинами</t>
  </si>
  <si>
    <t>Обучение персонала</t>
  </si>
  <si>
    <t>Staff training</t>
  </si>
  <si>
    <t>Количество сотрудников, прошедших обучение</t>
  </si>
  <si>
    <t>Number of employees trained</t>
  </si>
  <si>
    <t>Среднее количество часов обучения на одного сотрудника в год</t>
  </si>
  <si>
    <t>В разбивке по полу</t>
  </si>
  <si>
    <t>Breakdown by gender</t>
  </si>
  <si>
    <t>часов</t>
  </si>
  <si>
    <t>hours</t>
  </si>
  <si>
    <t>В разбивке по должности</t>
  </si>
  <si>
    <t>Breakdown by position</t>
  </si>
  <si>
    <t>Руководители и специалисты</t>
  </si>
  <si>
    <t>Managers and specialists</t>
  </si>
  <si>
    <t>Общий объем инвестиций в обучение</t>
  </si>
  <si>
    <t>млн тенге</t>
  </si>
  <si>
    <t>Объем инвестиций в обучение одного сотрудника в год</t>
  </si>
  <si>
    <t>Дополнительная информация</t>
  </si>
  <si>
    <t>Additional information</t>
  </si>
  <si>
    <t>Сотрудники с инвалидностью</t>
  </si>
  <si>
    <t>Employees with disabilities</t>
  </si>
  <si>
    <t>Доля сотрудников, вернувшихся на работу после отпуска по уходу за ребенком</t>
  </si>
  <si>
    <t>Оплата труда</t>
  </si>
  <si>
    <t>Remuneration</t>
  </si>
  <si>
    <t>Доля сотрудников, нанятых из местного сообщества</t>
  </si>
  <si>
    <t>Руководители</t>
  </si>
  <si>
    <t>Leaders</t>
  </si>
  <si>
    <t>Специалисты</t>
  </si>
  <si>
    <t>Specialists</t>
  </si>
  <si>
    <t>Процент открытых вакансий, заполненных внутренними кандидатами</t>
  </si>
  <si>
    <t>Доля внутреннего найма</t>
  </si>
  <si>
    <t>Share of internal hiring</t>
  </si>
  <si>
    <t>S-3</t>
  </si>
  <si>
    <t>Socio-economic development</t>
  </si>
  <si>
    <t>Производство</t>
  </si>
  <si>
    <t>Production</t>
  </si>
  <si>
    <t>Добыча руды</t>
  </si>
  <si>
    <t>Ore mining</t>
  </si>
  <si>
    <t>Открытые работы</t>
  </si>
  <si>
    <t>Подземные работы</t>
  </si>
  <si>
    <t>Переработка руды</t>
  </si>
  <si>
    <t>Ore processing</t>
  </si>
  <si>
    <t>унц. в зол. экв.</t>
  </si>
  <si>
    <t>Золото</t>
  </si>
  <si>
    <t>унц.</t>
  </si>
  <si>
    <t>Gold</t>
  </si>
  <si>
    <t>Серебро</t>
  </si>
  <si>
    <t>Silver</t>
  </si>
  <si>
    <t>Распределение экономической стоимости (1)</t>
  </si>
  <si>
    <t>Distribution of economic value</t>
  </si>
  <si>
    <t>Ключевые показатели</t>
  </si>
  <si>
    <t>Key indicators</t>
  </si>
  <si>
    <t>Денежные затраты, тенге на унцию золотого эквивалента</t>
  </si>
  <si>
    <t>Cash costs, tenge per oz of gold equivalent</t>
  </si>
  <si>
    <t>Себестоимость реализации</t>
  </si>
  <si>
    <t>тыс. тенге</t>
  </si>
  <si>
    <t>Cost of sales</t>
  </si>
  <si>
    <t>EBITDA</t>
  </si>
  <si>
    <t>Цена реализации золота, $ за унцию</t>
  </si>
  <si>
    <t>Gold selling price, $ per oz</t>
  </si>
  <si>
    <t>Чистая прибыль</t>
  </si>
  <si>
    <t>Net profit</t>
  </si>
  <si>
    <t>Чистый долг</t>
  </si>
  <si>
    <t>Net debt</t>
  </si>
  <si>
    <t>Дивиденды выплаченные</t>
  </si>
  <si>
    <t>Dividends paid</t>
  </si>
  <si>
    <t>Денежный поток от операционной деятельности</t>
  </si>
  <si>
    <t>Cash flow from operating activities</t>
  </si>
  <si>
    <t>Выручка</t>
  </si>
  <si>
    <t>Revenue</t>
  </si>
  <si>
    <t xml:space="preserve">Доход от продажи золота </t>
  </si>
  <si>
    <t>Income from the sale of gold</t>
  </si>
  <si>
    <t>Доход от контрактов на строительство</t>
  </si>
  <si>
    <t>Income from construction contracts</t>
  </si>
  <si>
    <t>Продажа золотосодержащих изделий</t>
  </si>
  <si>
    <t>Sale of gold-containing products</t>
  </si>
  <si>
    <t>Продажа других товаров</t>
  </si>
  <si>
    <t>Sale of other goods</t>
  </si>
  <si>
    <t>Продажа серебросодержащих изделий</t>
  </si>
  <si>
    <t>Sale of silver-containing products</t>
  </si>
  <si>
    <t>Продажа аффинированного золота</t>
  </si>
  <si>
    <t>Sale of refined gold</t>
  </si>
  <si>
    <t xml:space="preserve">Другие </t>
  </si>
  <si>
    <t>Other</t>
  </si>
  <si>
    <t>Изменение справедливой стоимости дебиторской задолженности</t>
  </si>
  <si>
    <t>Change in fair value of accounts receivable.</t>
  </si>
  <si>
    <t>Распределенная экономическая стоимость</t>
  </si>
  <si>
    <t>Distributed economic value</t>
  </si>
  <si>
    <t>Операционные расходы</t>
  </si>
  <si>
    <t>Operating expenses</t>
  </si>
  <si>
    <t>Заработная плата</t>
  </si>
  <si>
    <t>Wages</t>
  </si>
  <si>
    <t>Расходы по процентам и дивидендам</t>
  </si>
  <si>
    <t>Interest and dividend expenses</t>
  </si>
  <si>
    <t>Расходы по налогам</t>
  </si>
  <si>
    <t>Tax expenses</t>
  </si>
  <si>
    <t>Прочие расходы</t>
  </si>
  <si>
    <t>Other expenses</t>
  </si>
  <si>
    <t>Расходы на социальную сферу (инвестиции в местные сообщества)</t>
  </si>
  <si>
    <t>Social spending (investments in local communities)</t>
  </si>
  <si>
    <t>Прибыль за год</t>
  </si>
  <si>
    <t>Net Income</t>
  </si>
  <si>
    <t>Налоги</t>
  </si>
  <si>
    <t>Taxes</t>
  </si>
  <si>
    <t>Прибыль (убыток) до налогообложения</t>
  </si>
  <si>
    <t>Profit (loss) before tax</t>
  </si>
  <si>
    <t>Материальные активы, за вычетом денежных средств и денежных эквивалентов</t>
  </si>
  <si>
    <t>Tangible assets less cash and cash equivalents</t>
  </si>
  <si>
    <t>Подоходный налог, начисленный на прибыль (убыток)</t>
  </si>
  <si>
    <t>Income tax accrued on profit (loss)</t>
  </si>
  <si>
    <t>Общие выплаты сотрудникам (включая соответствующие налоги)</t>
  </si>
  <si>
    <t>Total employee benefits (including applicable taxes)</t>
  </si>
  <si>
    <t>Отраслевые налоговые сборы и прочие налоги или выплаты в пользу государства</t>
  </si>
  <si>
    <t>Industry tax levies and other taxes or payments to the state</t>
  </si>
  <si>
    <t>Текущий подоходный налог</t>
  </si>
  <si>
    <t>Current income tax</t>
  </si>
  <si>
    <t>Уплаченный налог на прибыль организаций</t>
  </si>
  <si>
    <t>Paid corporate income tax</t>
  </si>
  <si>
    <t>Налог на добычу полезных ископаемых</t>
  </si>
  <si>
    <t>Mineral Extraction Tax</t>
  </si>
  <si>
    <t>Нераспределенная экономическая стоимость</t>
  </si>
  <si>
    <t>Retained economic value</t>
  </si>
  <si>
    <t>Доля закупок у местных поставщиков</t>
  </si>
  <si>
    <t>Share of purchases from local suppliers</t>
  </si>
  <si>
    <t>Общая сумма закупок (1)</t>
  </si>
  <si>
    <t>Сумма закупок товаров</t>
  </si>
  <si>
    <t>Сумма закупок работ</t>
  </si>
  <si>
    <t>Сумма закупок услуг</t>
  </si>
  <si>
    <t>Доля закупок с местным содержанием</t>
  </si>
  <si>
    <t>Товаров</t>
  </si>
  <si>
    <t>Products</t>
  </si>
  <si>
    <t>Работ</t>
  </si>
  <si>
    <t>Works</t>
  </si>
  <si>
    <t>Услуг</t>
  </si>
  <si>
    <t>Services</t>
  </si>
  <si>
    <t>(1) Указанные суммы товаров, работ и услуг в рамках контрактов недропользования.</t>
  </si>
  <si>
    <t>(1) The specified amounts for goods, works, and services are within the framework of subsoil use contracts.</t>
  </si>
  <si>
    <t>S-4</t>
  </si>
  <si>
    <t>Local communities</t>
  </si>
  <si>
    <t>Социальные инвестиции</t>
  </si>
  <si>
    <t>Social investment</t>
  </si>
  <si>
    <t>Объем инвестиций в социальную сферу:</t>
  </si>
  <si>
    <t>Контрактные</t>
  </si>
  <si>
    <t>Contractual obligations</t>
  </si>
  <si>
    <t>Спорт</t>
  </si>
  <si>
    <t>Sport</t>
  </si>
  <si>
    <t>Здравоохранение</t>
  </si>
  <si>
    <t>Healthcare</t>
  </si>
  <si>
    <t>Образование</t>
  </si>
  <si>
    <t>Education</t>
  </si>
  <si>
    <t>Социальная инфраструктура населенных пунктов</t>
  </si>
  <si>
    <t>Social infrastructure of settlements</t>
  </si>
  <si>
    <t>Благотворительность</t>
  </si>
  <si>
    <t>Charity</t>
  </si>
  <si>
    <t>Праздники</t>
  </si>
  <si>
    <t>Переселение</t>
  </si>
  <si>
    <t>Relocation</t>
  </si>
  <si>
    <t>Общая сумма денежных выплат политическим партиям, организациям и их представителям</t>
  </si>
  <si>
    <t>Общая сумма денежных выплат международным инициативам</t>
  </si>
  <si>
    <t>Взаимодействие с местными сообществами</t>
  </si>
  <si>
    <t>Количество обращений от местных сообществ</t>
  </si>
  <si>
    <t>Культура и искусство</t>
  </si>
  <si>
    <t>Culture and Art</t>
  </si>
  <si>
    <t>Трудоустройство</t>
  </si>
  <si>
    <t>Employment</t>
  </si>
  <si>
    <t>Образование в области защиты окружающей среды</t>
  </si>
  <si>
    <t>Environmental Education</t>
  </si>
  <si>
    <t>Влияние предприятий на окружающую среду</t>
  </si>
  <si>
    <t>Impact of enterprises on the environment</t>
  </si>
  <si>
    <t>Доля обращений, на которые был дан ответ</t>
  </si>
  <si>
    <t>Доля активов, по которым проводятся консультации с общественностью</t>
  </si>
  <si>
    <t>Общее количество текущих производственных активов</t>
  </si>
  <si>
    <t>Доля проектов развития, в которых проводятся консультации с общественностью</t>
  </si>
  <si>
    <t>G-1</t>
  </si>
  <si>
    <t xml:space="preserve">Состав и независимость Совета директоров </t>
  </si>
  <si>
    <t>Composition and independence of the Board of Directors</t>
  </si>
  <si>
    <t>Председатель Совета</t>
  </si>
  <si>
    <t>Независимость Председателя Совета на момент назначения</t>
  </si>
  <si>
    <t>да/нет</t>
  </si>
  <si>
    <t>yes/no</t>
  </si>
  <si>
    <t>no</t>
  </si>
  <si>
    <t xml:space="preserve">Независимые директора, не являющиеся исполнительными лицами Компании </t>
  </si>
  <si>
    <t>Директора, не являющиеся исполнительными лицами Компании</t>
  </si>
  <si>
    <t>Директора, имеющие исполнительные полномочия</t>
  </si>
  <si>
    <t>Всего</t>
  </si>
  <si>
    <t>Total</t>
  </si>
  <si>
    <t>Доля независимых директоров, не являющихся исполнительными лицами Компании</t>
  </si>
  <si>
    <t>Количество заседаний</t>
  </si>
  <si>
    <t>Number of meetings</t>
  </si>
  <si>
    <t>Средняя посещаемость заседаний совета директоров</t>
  </si>
  <si>
    <t>Average attendance at board meetings</t>
  </si>
  <si>
    <t>Количество неисполнительных/независимых директоров с четырьмя и менее другими мандатами</t>
  </si>
  <si>
    <t>Number of non-executive/independent directors with four or fewer other mandates</t>
  </si>
  <si>
    <t>Доля Совета Директоров из местного сообщества</t>
  </si>
  <si>
    <t>Share of Board of Directors from the local community</t>
  </si>
  <si>
    <t>Независимость комитетов Совета директоров</t>
  </si>
  <si>
    <t>Independence of the Board of Directors Committees</t>
  </si>
  <si>
    <t>Комитет по аудиту</t>
  </si>
  <si>
    <t>Audit Committee</t>
  </si>
  <si>
    <t>Комитет по назначениям и вознаграждениям</t>
  </si>
  <si>
    <t>Nomination and Remuneration Committee</t>
  </si>
  <si>
    <t>Комитет по ПБиОТиОС</t>
  </si>
  <si>
    <t>SHE Committee</t>
  </si>
  <si>
    <t>Комитет по стратегии</t>
  </si>
  <si>
    <t>Strategy Committee</t>
  </si>
  <si>
    <t>Гендерный состав Совета директоров</t>
  </si>
  <si>
    <t>Gender composition of the Board of Directors</t>
  </si>
  <si>
    <t>Возраст членов Совета директоров</t>
  </si>
  <si>
    <t>Age of members of the Board of Directors</t>
  </si>
  <si>
    <t>От 30 до 50 лет</t>
  </si>
  <si>
    <t xml:space="preserve">Срок пребывания в должности </t>
  </si>
  <si>
    <t>Average tenure</t>
  </si>
  <si>
    <t xml:space="preserve">меньше, чем 4 года </t>
  </si>
  <si>
    <t>less than 4 years</t>
  </si>
  <si>
    <t>4-8 лет</t>
  </si>
  <si>
    <t>4-8 years</t>
  </si>
  <si>
    <t>8 - больше</t>
  </si>
  <si>
    <t>8 - more</t>
  </si>
  <si>
    <t xml:space="preserve">Баланс квалификации в Совете директоров </t>
  </si>
  <si>
    <t>Balance of qualifications on the Board of Directors</t>
  </si>
  <si>
    <t>Горное дело</t>
  </si>
  <si>
    <t>Mining</t>
  </si>
  <si>
    <t>Устойчивое развитие</t>
  </si>
  <si>
    <t>Sustainable development</t>
  </si>
  <si>
    <t>Финансы</t>
  </si>
  <si>
    <t>Finance</t>
  </si>
  <si>
    <t>Корпоративное управление</t>
  </si>
  <si>
    <t>Corporate governance</t>
  </si>
  <si>
    <t>Правление</t>
  </si>
  <si>
    <t>Деловая этика</t>
  </si>
  <si>
    <t>Business Ethics</t>
  </si>
  <si>
    <t>Нарушения Кодекса корпоративной этики</t>
  </si>
  <si>
    <t>Violations of the Code of Corporate Ethics</t>
  </si>
  <si>
    <t>Случаи коррупции (1)</t>
  </si>
  <si>
    <t>Случаи конфликта интересов</t>
  </si>
  <si>
    <t>Cases of conflict of interest</t>
  </si>
  <si>
    <t>Случаи дискриминации</t>
  </si>
  <si>
    <t>Cases of discrimination</t>
  </si>
  <si>
    <t>Случаи отмывания денег</t>
  </si>
  <si>
    <t>Другие случаи (2)</t>
  </si>
  <si>
    <t>Количество жалоб и обращению по горячей линии</t>
  </si>
  <si>
    <t>Number of complaints and hotline calls</t>
  </si>
  <si>
    <t>Не анонимно</t>
  </si>
  <si>
    <t>Not anonymous</t>
  </si>
  <si>
    <t>Анонимно</t>
  </si>
  <si>
    <t>Не подтверждено</t>
  </si>
  <si>
    <t>Not confirmed</t>
  </si>
  <si>
    <t>Подтверждено</t>
  </si>
  <si>
    <t>Confirmed</t>
  </si>
  <si>
    <t>Существенные случаи несоблюдения законов и нормативно-правовых актов</t>
  </si>
  <si>
    <t>Significant cases of non-compliance with laws and regulations</t>
  </si>
  <si>
    <t>Значительные штрафы</t>
  </si>
  <si>
    <t>Significant fines</t>
  </si>
  <si>
    <t>Неденежные санкции</t>
  </si>
  <si>
    <t>Non-monetary sanctions</t>
  </si>
  <si>
    <t>Штрафы за несоблюдение законодательства и нормативных требований в отношении предоставления или использования продукции и услуг</t>
  </si>
  <si>
    <t>Fines for failure to comply with laws and regulations regarding the provision or use of products and services</t>
  </si>
  <si>
    <t>(1) Случаи коррупции, не связанные с государственными органами.</t>
  </si>
  <si>
    <t>(1) Cases of corruption not related to government agencies.</t>
  </si>
  <si>
    <t>(2) Случаи, связанные с хищением ТМЦ, превышением полномочий.</t>
  </si>
  <si>
    <t>(2) Cases related to theft of material assets, abuse of authority.</t>
  </si>
  <si>
    <t>По проектам</t>
  </si>
  <si>
    <t>Project indicators for 2025</t>
  </si>
  <si>
    <t>Проект «Акбакай»</t>
  </si>
  <si>
    <t>Проект «Пустынное»</t>
  </si>
  <si>
    <t>Проект «Аксу»</t>
  </si>
  <si>
    <t>Проект «Бестобе»</t>
  </si>
  <si>
    <t>Проект «Жолымбет»</t>
  </si>
  <si>
    <t>Проект «Майкаин»</t>
  </si>
  <si>
    <t>Всего по Группе</t>
  </si>
  <si>
    <t>Pustynnoye</t>
  </si>
  <si>
    <t>Aksu</t>
  </si>
  <si>
    <t>Bestobe</t>
  </si>
  <si>
    <t>Zholymbet</t>
  </si>
  <si>
    <t>Maikain</t>
  </si>
  <si>
    <t>Total across the Group</t>
  </si>
  <si>
    <t>Численность сотрудников (1)</t>
  </si>
  <si>
    <t>Number of employees (1)</t>
  </si>
  <si>
    <t>Total number as of December 31</t>
  </si>
  <si>
    <t>Показатели травматизма среди сотрудников</t>
  </si>
  <si>
    <t>Employee injury rates</t>
  </si>
  <si>
    <t>Всего несчастных случаев:</t>
  </si>
  <si>
    <t>Образование отходов</t>
  </si>
  <si>
    <t>Waste generation</t>
  </si>
  <si>
    <t>Total volume of waste generated</t>
  </si>
  <si>
    <t>Метод резмещения отходов:</t>
  </si>
  <si>
    <t>Waste disposed method</t>
  </si>
  <si>
    <t>Waste landfilled</t>
  </si>
  <si>
    <t>Утилизированные отходы</t>
  </si>
  <si>
    <t>Waste recycled/reused</t>
  </si>
  <si>
    <t>Выбросы загрязняющих веществ</t>
  </si>
  <si>
    <t>Emissions of pollutants</t>
  </si>
  <si>
    <t>Использование земель</t>
  </si>
  <si>
    <t>Land use</t>
  </si>
  <si>
    <t>Выбросы парниковых газов (Охват 1 и 2)</t>
  </si>
  <si>
    <t>Greenhouse gas emissions (Scope 1 and 2)</t>
  </si>
  <si>
    <t>Охват 1 (2)</t>
  </si>
  <si>
    <t>Scope 1 (2)</t>
  </si>
  <si>
    <t>Охват 2</t>
  </si>
  <si>
    <t>Scope 2</t>
  </si>
  <si>
    <t xml:space="preserve">Scope 1 + 2 </t>
  </si>
  <si>
    <t>Охват 3</t>
  </si>
  <si>
    <t>Scope 3</t>
  </si>
  <si>
    <t>Энергопотребление</t>
  </si>
  <si>
    <t>Energy consumption</t>
  </si>
  <si>
    <t>Дизельное топливо, включая:</t>
  </si>
  <si>
    <t>Diesel fuel, including:</t>
  </si>
  <si>
    <t>Топливо для транспорта и самоходной техники (2)</t>
  </si>
  <si>
    <t>Топливо для выработки электроэнергии</t>
  </si>
  <si>
    <t>Топливо для выработки теплоэнергии</t>
  </si>
  <si>
    <t>Покупная теплоэнергия</t>
  </si>
  <si>
    <t>Бензин (2)</t>
  </si>
  <si>
    <t>Управление водными ресурсами</t>
  </si>
  <si>
    <t>Water Resources Management</t>
  </si>
  <si>
    <t>Забор свежей воды</t>
  </si>
  <si>
    <t>megaliter</t>
  </si>
  <si>
    <t>Surface waters</t>
  </si>
  <si>
    <t>Техническая вода</t>
  </si>
  <si>
    <t>Technical water</t>
  </si>
  <si>
    <t>ХПВ</t>
  </si>
  <si>
    <t>HPV</t>
  </si>
  <si>
    <t>Объем повторно используемой и оборотной воды</t>
  </si>
  <si>
    <t>Volume of reused and recycled water</t>
  </si>
  <si>
    <t>megaliter/ton of processed ore</t>
  </si>
  <si>
    <t>GRI</t>
  </si>
  <si>
    <t>GRI content index</t>
  </si>
  <si>
    <t>Стандарт GRI</t>
  </si>
  <si>
    <t>Номер и название показателя</t>
  </si>
  <si>
    <t>Расположение в Отчете об Устойчивом развитии за 2024 год</t>
  </si>
  <si>
    <t>Расположение в датабуке с данными в области ESG</t>
  </si>
  <si>
    <t>GRI standard</t>
  </si>
  <si>
    <t>Number and name of the indicator</t>
  </si>
  <si>
    <t>Location in the Sustainability report for 2024</t>
  </si>
  <si>
    <t>Location in the databook with data in the ESG area</t>
  </si>
  <si>
    <t>GRI 1: Основы (Foundation 2021)</t>
  </si>
  <si>
    <t>GRI 1: Foundation (Foundation 2021)</t>
  </si>
  <si>
    <t>GRI 2: Раскрытие общей информации (General Disclosures 2021)</t>
  </si>
  <si>
    <t>2-1 Информация о компании</t>
  </si>
  <si>
    <t>Раздел I. О Компании</t>
  </si>
  <si>
    <t>GRI 2: General Disclosures (2021)</t>
  </si>
  <si>
    <t>2-1 Company Information</t>
  </si>
  <si>
    <t>Section I. About the Company</t>
  </si>
  <si>
    <t>2-2 Юридические лица, включенные в консолидированную отчетность организации в области устойчивого развития</t>
  </si>
  <si>
    <t>Приложение 3. Границы отчетности</t>
  </si>
  <si>
    <t>Вкладка "Reporting perimeter"</t>
  </si>
  <si>
    <t>2-2 Legal entities included in the organization's consolidated sustainability reporting</t>
  </si>
  <si>
    <t>Appenidix 3. Reporting perimeter</t>
  </si>
  <si>
    <t>2-3 Отчетный период, частота отчетности и контактная информация</t>
  </si>
  <si>
    <t>Раздел Об Отчете</t>
  </si>
  <si>
    <t>Вкладка "About Databook"</t>
  </si>
  <si>
    <t>2-3 Reporting period, reporting frequency and contact information</t>
  </si>
  <si>
    <t>Section About the report</t>
  </si>
  <si>
    <t>Title Tab</t>
  </si>
  <si>
    <t>2-4 Пересмотр данных прошлых отчетов</t>
  </si>
  <si>
    <t>В примечаниях Отчета об Устойчивом развитии за 2024 год</t>
  </si>
  <si>
    <t>2-4 Revision of data from previous reports</t>
  </si>
  <si>
    <t>In the footnotes of the 2024 Sustainability Report</t>
  </si>
  <si>
    <t>2-5 Внешнее заверение отчетности</t>
  </si>
  <si>
    <t>Вкладка "External Assurance"</t>
  </si>
  <si>
    <t>2-5 External assurance of financial statements</t>
  </si>
  <si>
    <t>External Assurance Tab</t>
  </si>
  <si>
    <t>2-6 Деятельности организации и цепочка поставок</t>
  </si>
  <si>
    <t>2-6 Organizational activities and supply chain</t>
  </si>
  <si>
    <t>2-7 Сотрудники</t>
  </si>
  <si>
    <t>Раздел V. Благосостояние наших сотрудников</t>
  </si>
  <si>
    <t>Вкладка "Our people"</t>
  </si>
  <si>
    <t>2-7 Employees</t>
  </si>
  <si>
    <t>Section V. Well-being of our employees</t>
  </si>
  <si>
    <t>Our People Tab</t>
  </si>
  <si>
    <t>2-8 Работники, не являющиеся сотрудниками организации</t>
  </si>
  <si>
    <t>2-8 Workers who are not employees of the organization</t>
  </si>
  <si>
    <t>2-9 Структура корпоративного управления</t>
  </si>
  <si>
    <t>Раздел III. Корпоративное управление</t>
  </si>
  <si>
    <t>Вкладка "Corporate governance and ethics"</t>
  </si>
  <si>
    <t>2-9 Corporate Governance Structure</t>
  </si>
  <si>
    <t>Section III. Corporate governance</t>
  </si>
  <si>
    <t>Corporate Governance and Ethics Tab</t>
  </si>
  <si>
    <t>2-10 Порядок выдвижения и отбора кандидатов в члены высшего органа корпоративного управления</t>
  </si>
  <si>
    <t>Раздел III. Корпоративное управление, подраздел Совет директоров</t>
  </si>
  <si>
    <t>2-10 Procedure for nominating and selecting candidates for membership in the highest corporate governance body</t>
  </si>
  <si>
    <t>Section III. Corporate governance, subsection The Board of Directors</t>
  </si>
  <si>
    <t>2-11 Председатель высшего органа корпоративного управления</t>
  </si>
  <si>
    <t>2-11 Chairman of the highest corporate governance body</t>
  </si>
  <si>
    <t>2-12 Роль высшего органа корпоративного управления и в разработке целей, ценностей и стратегии</t>
  </si>
  <si>
    <t>2-12 The role of the highest corporate governance body in developing goals, values and strategy</t>
  </si>
  <si>
    <t>2-13 Делегирование полномочий</t>
  </si>
  <si>
    <t>2-13 Delegation of Authority</t>
  </si>
  <si>
    <t>2-14 Роль высшего органа корпоративного управления в подготовке отчета об устойчивом развитии</t>
  </si>
  <si>
    <t>2-14 The role of the highest corporate governance body in preparing a sustainability report</t>
  </si>
  <si>
    <t>2-15 Конфликты интересов</t>
  </si>
  <si>
    <t>2-15 Conflicts of Interest</t>
  </si>
  <si>
    <t>2-16 Механизм подачи существенных жалоб и обращений</t>
  </si>
  <si>
    <t>Раздел III. Корпоративное управление, подраздел Деловая этика и комплаенс</t>
  </si>
  <si>
    <t>Вкладка "Communities"</t>
  </si>
  <si>
    <t>2-16 Mechanism for filing significant complaints and appeals</t>
  </si>
  <si>
    <t>Section III. Corporate governance, subsection Business ethics and compliance</t>
  </si>
  <si>
    <t>Local Communities Tab</t>
  </si>
  <si>
    <t>2-17 Коллективное знание членов высшего органа корпоративного управления</t>
  </si>
  <si>
    <t>2-17 Collective knowledge of members of the highest corporate governance body</t>
  </si>
  <si>
    <t>2-18 Оценка деятельности высшего органа корпоративного управления</t>
  </si>
  <si>
    <t>2-18 Evaluation of the activities of the highest corporate governance body</t>
  </si>
  <si>
    <t>2-19 Правила вознаграждения</t>
  </si>
  <si>
    <t>Раздел III. Корпоративное управление, подразделы Совет директоров и Правление</t>
  </si>
  <si>
    <t>2-19 Remuneration Rules</t>
  </si>
  <si>
    <t>2-20 Порядок определения размера вознаграждения</t>
  </si>
  <si>
    <t>2-20 Procedure for determining the amount of remuneration</t>
  </si>
  <si>
    <t>2-21 Отношение общего годового вознаграждения наиболее высокооплачиваемого должностного лица к среднему годовому вознаграждению всех сотрудников</t>
  </si>
  <si>
    <t>2-21 Ratio of total annual compensation of highest paid official to average annual compensation of all employees</t>
  </si>
  <si>
    <t>2-22 Заявление о стратегии в области устойчивого развития</t>
  </si>
  <si>
    <t>2-22 Statement of Sustainable Development Strategy</t>
  </si>
  <si>
    <t>2-23 Приверженности политикам</t>
  </si>
  <si>
    <t>Раздел II. Управление устойчивым развитием; 
Раздел III. Корпоративное управление, подраздел Деловая этика и комплаенс</t>
  </si>
  <si>
    <t>2-23 Commitment to Politicians</t>
  </si>
  <si>
    <t>Section II. Sustainability management;
Section III. Corporate governance, subsection Business ethics and compliance</t>
  </si>
  <si>
    <t>2-24 Внедрение политик</t>
  </si>
  <si>
    <t>Раздел II. Управление устойчивым развитием</t>
  </si>
  <si>
    <t>2-24 Implementing Policies</t>
  </si>
  <si>
    <t>Section II. Sustainability management</t>
  </si>
  <si>
    <t>2-25 Меры по снижению негативного воздействия</t>
  </si>
  <si>
    <t>Раздел II. Управление устойчивым развитием, подраздел Управление рисками в области устойчивого развитя и климата; 
Раздел III. Корпоративное управление, подраздел Деловая этика и комплаенс;
Раздел VII. Экологическая ответственность, подраздел Управление отходами и хвостохранилищами</t>
  </si>
  <si>
    <t>Вкладка "Environment"</t>
  </si>
  <si>
    <t>2-25 Measures to reduce negative impacts</t>
  </si>
  <si>
    <t>Section II. Sustainability management, subsection Sustainability and climate risk management;
Section III. Corporate governance, subsection Business ethics and compliance;
Section VII. Environmental responsibility, subsection Waste management</t>
  </si>
  <si>
    <t>Environment Tab</t>
  </si>
  <si>
    <t>2-26 Механизмы взаимодействия</t>
  </si>
  <si>
    <t>2-26 Mechanisms of interaction</t>
  </si>
  <si>
    <t>2-27 Соответствие законодательству</t>
  </si>
  <si>
    <t>Раздел II. Управление устойчивым развитием, подраздел Управление рисками в области устойчивого развития; 
Раздел VII. Экологическая ответственность, подраздел Управление отходами и хвостохранилищами</t>
  </si>
  <si>
    <t>2-27 Compliance with Law</t>
  </si>
  <si>
    <t>Section II. Sustainability management, subsection Sustainability risk management;
Section VII. Environmental responsibility, subsection Waste management</t>
  </si>
  <si>
    <t>2-28 Членство в ассоциациях</t>
  </si>
  <si>
    <t>2-28 Membership in associations</t>
  </si>
  <si>
    <t>2-29 Подход к взаимодействию с заинтересованныеми сторонами</t>
  </si>
  <si>
    <t>Раздел II. Управление устойчивым развитием, подраздел Взаимодействие с заинтересованными сторонами; 
Раздел IV. Вклад социально-экономическое развитие, подраздел Взаимодействие с регионами</t>
  </si>
  <si>
    <t>2-29 Stakeholder Engagement Approach</t>
  </si>
  <si>
    <t>Section II. Sustainability management, subsection Stakeholder engagement;
Section IV. Contribution to social and economic development, subsection Regional engagement</t>
  </si>
  <si>
    <t>2-30 Коллективные договоры</t>
  </si>
  <si>
    <t>Раздел V. Благосостояние наших сотрудников, подраздел Управление персоналом</t>
  </si>
  <si>
    <t>2-30 Collective agreements</t>
  </si>
  <si>
    <t>Section V. Well-being of our employees, subsection HR management</t>
  </si>
  <si>
    <t>GRI 3: Существенные темы (Material Topics 2021)</t>
  </si>
  <si>
    <t>3-1 Процесс определения существенных тем</t>
  </si>
  <si>
    <t>Раздел II. Управление устойчивым развитием, подраздел Существенные темы</t>
  </si>
  <si>
    <t>GRI 3: Material Topics (2021)</t>
  </si>
  <si>
    <t>3-1 The Process of Identifying Essential Topics</t>
  </si>
  <si>
    <t>Section II. Sustainability management, subsection Material topics</t>
  </si>
  <si>
    <t>3-2 Перечень существенных тем</t>
  </si>
  <si>
    <t>3-2 List of essential topics</t>
  </si>
  <si>
    <t>3-3 Управление существенными темами</t>
  </si>
  <si>
    <t>3-3 Managing Essential Topics</t>
  </si>
  <si>
    <t>GRI 201: Экономическое воздействие (Economic Performance 2016)</t>
  </si>
  <si>
    <t>201-1 Созданная и распределенная прямая экономическая стоимость</t>
  </si>
  <si>
    <t>Раздел I. О Компании, подраздел Обзвор финансовой и операционной деятельности</t>
  </si>
  <si>
    <t>GRI 201: Economic Performance 2016</t>
  </si>
  <si>
    <t>201-1 Direct economic value generated and distributed</t>
  </si>
  <si>
    <t xml:space="preserve">Section I. About the Company, subsection Overview of financial and operating performance </t>
  </si>
  <si>
    <t>201-2 Финансовые аспекты и прочие риски и возможности для деятельности организации, связанные с изменением климата</t>
  </si>
  <si>
    <t>201-2 Financial implications and other risks and opportunities for the organization's operations related to climate change</t>
  </si>
  <si>
    <t>201-3 Пенсионные и прочие обязательства по выплатам</t>
  </si>
  <si>
    <t>201-3 Pension and other benefit obligations</t>
  </si>
  <si>
    <t>201-4 Финансовая поддержка, полученная от государства</t>
  </si>
  <si>
    <t>201-4 Financial support received from the state</t>
  </si>
  <si>
    <t>GRI 202: Присутствие на рынке (Market Presence 2016)</t>
  </si>
  <si>
    <t>202-1 Отношение стандартной заработной платы начального уровня сотрудников разного пола к установленной минимальной заработной плате в регионах деятельности организации</t>
  </si>
  <si>
    <t>GRI 202: Market Presence 2016</t>
  </si>
  <si>
    <t>202-1 Ratio of standard entry-level wages of employees of different sexes to the established minimum wage in the regions of operation of the organization</t>
  </si>
  <si>
    <t>202-2 Доля руководителей высшего ранга, нанятых из числа представителей местного населения</t>
  </si>
  <si>
    <t>202-2 Proportion of senior management hired from local communities</t>
  </si>
  <si>
    <t>GRI 203: Косвенные экономические воздействия (Indirect Economic Impacts 2016)</t>
  </si>
  <si>
    <t>203-1 Инвестиции в инфраструктуру и безвозмездные услуги</t>
  </si>
  <si>
    <t>Раздел IV. Вклад социально-экономическое развитие, подраздел Взаимодействие с регионами</t>
  </si>
  <si>
    <t>GRI 203: Indirect Economic Impacts (2016)</t>
  </si>
  <si>
    <t>203-1 Investments in infrastructure and gratuitous services</t>
  </si>
  <si>
    <t>Section IV. Contribution to social and economic development, subsection Regional engagement</t>
  </si>
  <si>
    <t>203-2 Значительное косвенное экономическое воздействие</t>
  </si>
  <si>
    <t>203-2 Significant indirect economic impacts</t>
  </si>
  <si>
    <t>GRI 204: Практика закупок (Procurement Practices 2016)</t>
  </si>
  <si>
    <t>204-1 Доля закупочных расходов, приходящаяся на местных поставщиков</t>
  </si>
  <si>
    <t>Раздел IV. Вклад социально-экономическое развитие, подраздел Закупочная деятельность</t>
  </si>
  <si>
    <t>Вкладка "Socioeconomic development"</t>
  </si>
  <si>
    <t>GRI 204: Procurement Practices 2016</t>
  </si>
  <si>
    <t>204-1 Proportion of procurement costs attributable to local suppliers</t>
  </si>
  <si>
    <t>Section IV. Contribution to social and economic development, subsection Procurement practices</t>
  </si>
  <si>
    <t>Socio-economic development Tab</t>
  </si>
  <si>
    <t>GRI 205: Противодействие коррупции (Anti-corruption 2016)</t>
  </si>
  <si>
    <t>205-1 Подразделения, в отношении которых проводилась оценка рисков, связанных с коррупцией</t>
  </si>
  <si>
    <t>GRI 205: Anti-corruption (Anti-corruption 2016)</t>
  </si>
  <si>
    <t>205-1 Units subject to corruption risk assessment</t>
  </si>
  <si>
    <t>205-2 Информирование о политиках и методах противодействия коррупции и обучение им</t>
  </si>
  <si>
    <t>205-2 Information on and training in anti-corruption policies and methods</t>
  </si>
  <si>
    <t>205-3 Подтвержденные случаи коррупции и принятые меры</t>
  </si>
  <si>
    <t>205-3 Confirmed cases of corruption and measures taken</t>
  </si>
  <si>
    <t>GRI 206: Антимонопольное поведение (Anti-competitive Behavior 2016)</t>
  </si>
  <si>
    <t>206-1 Правовые действия в отношении организации в связи с препятствием конкуренции и монопольным поведением</t>
  </si>
  <si>
    <t>Правовые действия отсутствуют</t>
  </si>
  <si>
    <t>GRI 206: Anti-competitive Behavior (2016)</t>
  </si>
  <si>
    <t>206-1 Legal actions against an organization in connection with the obstacle to competition and monopolistic behavior</t>
  </si>
  <si>
    <t>No legal actions</t>
  </si>
  <si>
    <t>GRI 207: Налоги (Tax 2019)</t>
  </si>
  <si>
    <t>207-1 Подход к управлению вопросами, связанными с налогами</t>
  </si>
  <si>
    <t>GRI 207: Taxes (Tax 2019)</t>
  </si>
  <si>
    <t>207-1 Approach to Managing Tax-Related Issues</t>
  </si>
  <si>
    <t>207-2 Налоговое управление, контроль и управление рисками</t>
  </si>
  <si>
    <t>207-2 Tax administration, control and risk management</t>
  </si>
  <si>
    <t>207-3 Взаимодействие с заинтересованными сторонами по вопросам, связанным с налогами</t>
  </si>
  <si>
    <t>207-3 Interaction with stakeholders on tax-related issues</t>
  </si>
  <si>
    <t>207-4 Информация по налогам и другим связанным финансовым показателям в разрезе налоговых юрисдикций</t>
  </si>
  <si>
    <t>207-4 Information on taxes and other related financial indicators by tax jurisdiction</t>
  </si>
  <si>
    <t>GRI 301: Материалы (Materials 2016)</t>
  </si>
  <si>
    <t>301-1 Израсходованные материалы по массе или объему</t>
  </si>
  <si>
    <t>GRI 301: Materials (Materials 2016)</t>
  </si>
  <si>
    <t>301-1 Materials consumed by weight or volume</t>
  </si>
  <si>
    <t>301-2 Доля материалов, представляющих собой переработанные или повторно используемые отходы</t>
  </si>
  <si>
    <t>301-2 Proportion of materials that are recycled or reused waste</t>
  </si>
  <si>
    <t>GRI 302: Энергия (Energy 2016)</t>
  </si>
  <si>
    <t>302-1 Потребление энергии внутри организации</t>
  </si>
  <si>
    <t>Раздел VIII. Климат и энергопотребление, подраздел Энергопотребление</t>
  </si>
  <si>
    <t>Вкладка "Climate change and energy"</t>
  </si>
  <si>
    <t>GRI 302: Energy (Energy 2016)</t>
  </si>
  <si>
    <t>302-1 Energy consumption within the organization</t>
  </si>
  <si>
    <t>Section VIII. Climate and energy, subsection Energy consumption</t>
  </si>
  <si>
    <t>Climate Change and Energy Consumption Tab</t>
  </si>
  <si>
    <t>302-3 Энергоемкость</t>
  </si>
  <si>
    <t>302-3 Energy intensity</t>
  </si>
  <si>
    <t>302-4 Сокращение энергопотребления</t>
  </si>
  <si>
    <t>302-4 Reducing energy consumption</t>
  </si>
  <si>
    <t>GRI 303: Вода и сбросы (Water and Effluents 2018)</t>
  </si>
  <si>
    <t>303-1 Управление водными ресурсами, находящимися в совместном пользовании</t>
  </si>
  <si>
    <t>Раздел VII. Экологическая ответственность, подраздел Использование водных ресурсов</t>
  </si>
  <si>
    <t>GRI 303: Water and Effluents (2018)</t>
  </si>
  <si>
    <t>303-1 Management of shared water resources</t>
  </si>
  <si>
    <t>Section VII. Environmental responsibility, subsection Use of water resources</t>
  </si>
  <si>
    <t>303-2 Управление воздействием от водоотведения</t>
  </si>
  <si>
    <t>303-2 Management of impacts from water disposal</t>
  </si>
  <si>
    <t>303-3 Водозабор</t>
  </si>
  <si>
    <t>303-3 Water intake</t>
  </si>
  <si>
    <t>Вкладка "Data across projects"</t>
  </si>
  <si>
    <t>Project Data Tab</t>
  </si>
  <si>
    <t>303-4 Водоотведение</t>
  </si>
  <si>
    <t>303-4 Water disposal</t>
  </si>
  <si>
    <t>303-5 Потребление воды</t>
  </si>
  <si>
    <t>303-5 Water consumption</t>
  </si>
  <si>
    <t>GRI 304: Биоразнообразие (Biodiversity 2016)</t>
  </si>
  <si>
    <t>304-1 Производственные площадки, находящиеся в собственности, в аренде или под управлением организации и расположенные на охраняемых природных территориях и территориях с высокой ценностью биоразнообразия вне их границ</t>
  </si>
  <si>
    <t>Раздел VII. Экологическая ответственность, подраздел Сохранение земель и биоразнообразие</t>
  </si>
  <si>
    <t>GRI 304: Biodiversity (Biodiversity 2016)</t>
  </si>
  <si>
    <t>304-1 Production sites owned, leased or managed by the organization and located in protected areas and areas of high biodiversity value outside protected areas</t>
  </si>
  <si>
    <t xml:space="preserve">Section VII. Environmental responsibility, subsection Land conservationand biodiversity </t>
  </si>
  <si>
    <t>304-2 Существенные воздействия деятельности, продукции и услуг на биоразнообразие</t>
  </si>
  <si>
    <t>304-2 Significant impacts of activities, products and services on biodiversity</t>
  </si>
  <si>
    <t>304-3 Охраняемые или восстановленные места обитания</t>
  </si>
  <si>
    <t>304-3 Protected or restored habitats</t>
  </si>
  <si>
    <t>304-4 Виды, занесенные в красный список МСОП и национальный список охраняемых видов, места обитания которых находятся на территории, затрагиваемой деятельностью организации</t>
  </si>
  <si>
    <t>304-4 IUCN Red List species and national conservation list species whose habitats are located in areas affected by the organization's activities</t>
  </si>
  <si>
    <t>GRI 305: Выбросы (Emissions 2016)</t>
  </si>
  <si>
    <t>305-1 Прямые выбросы парниковых газов (область охвата 1)</t>
  </si>
  <si>
    <t>Раздел VIII. Климат и энергопотребление, подраздел Выбросы парниковых газов</t>
  </si>
  <si>
    <t>GRI 305: Emissions (Emissions 2016)</t>
  </si>
  <si>
    <t>305-1 Direct greenhouse gas emissions (Scope 1)</t>
  </si>
  <si>
    <t>Section VIII. Climate and energy, subsection GHG emissions</t>
  </si>
  <si>
    <t>305-2 Косвенные энергетические выбросы парниковых газов (область охвата 2)</t>
  </si>
  <si>
    <t>305-2 Energy-related indirect greenhouse gas emissions (Scope 2)</t>
  </si>
  <si>
    <t>305-3 Другие косвенные выбросы парниковых газов (область охвата 3)</t>
  </si>
  <si>
    <t>305-3 Other indirect greenhouse gas emissions (Scope 3)</t>
  </si>
  <si>
    <t>305-4 Интенсивность выбросов парниковых газов</t>
  </si>
  <si>
    <t>305-4 Greenhouse gas emission intensity</t>
  </si>
  <si>
    <t>305-5 Сокращение выбросов парниковых газов</t>
  </si>
  <si>
    <t>305-5 Reduction of greenhouse gas emissions</t>
  </si>
  <si>
    <t>305-6 Выбросы озоноразрушающих веществ</t>
  </si>
  <si>
    <t>Раздел VII. Экологическая ответственность, подраздел Выбросы в атмосферу</t>
  </si>
  <si>
    <t>305-6 Emissions of ozone-depleting substances</t>
  </si>
  <si>
    <t>Section VII. Environmental responsibility, subsection Air emissions</t>
  </si>
  <si>
    <t>305-7 Выбросы в атмосферу NOₓ, SOₓ и других значимых загрязняющих веществ</t>
  </si>
  <si>
    <t>305-7 Emissions of NOₓ, SOₓ and other significant pollutants into the atmosphere</t>
  </si>
  <si>
    <t>GRI 306: Отходы (Waste 2020)</t>
  </si>
  <si>
    <t>306-1 Образование отходов и связанные с ними существенные воздействия</t>
  </si>
  <si>
    <t>Раздел VII. Экологическая ответственность, подраздел Управление отходами и хвостохранилищами</t>
  </si>
  <si>
    <t>GRI 306: Waste (Waste 2020)</t>
  </si>
  <si>
    <t>306-1 Waste generation and associated significant impacts</t>
  </si>
  <si>
    <t>Section VII. Environmental responsibility, subsection Waste management</t>
  </si>
  <si>
    <t>306-2 Меры, принимаемые для управления существенными воздействиями образующихся отходов</t>
  </si>
  <si>
    <t>306-2 Measures taken to manage significant impacts of waste generated</t>
  </si>
  <si>
    <t>306-3 Общая масса образованных отходов</t>
  </si>
  <si>
    <t>306-3 Total mass of waste generated</t>
  </si>
  <si>
    <t>306-4 Общий вес утилизированных отходов</t>
  </si>
  <si>
    <t>306-4 Total weight of waste disposed of</t>
  </si>
  <si>
    <t>306-5 Общий вес отходов, направленных на обезвреживание и захоронение</t>
  </si>
  <si>
    <t>306-5 Total weight of waste sent for disposal and burial</t>
  </si>
  <si>
    <t>GRI 308: Экологическая оценка поставщиков (Supplier Environmental Assessment 2016)</t>
  </si>
  <si>
    <t>308-1 Процент новых поставщиков, прошедших оценку по экологическим критериям</t>
  </si>
  <si>
    <t>GRI 308: Supplier Environmental Assessment 2016</t>
  </si>
  <si>
    <t>308-1 Percentage of new suppliers assessed against environmental criteria</t>
  </si>
  <si>
    <t>308-2 Негативное воздействие на окружающую среду в цепочке поставок и предпринятые действия</t>
  </si>
  <si>
    <t>308-2 Adverse environmental impacts in the supply chain and actions taken</t>
  </si>
  <si>
    <t>GRI 401: Занятость (Employment) 2016</t>
  </si>
  <si>
    <t>401-1 Количество нанятых сотрудников и текучесть кадров</t>
  </si>
  <si>
    <t>GRI 401: Employment 2016</t>
  </si>
  <si>
    <t>401-1 Number of employees hired and employee turnover</t>
  </si>
  <si>
    <t>401-2 Льготы, предоставляемые сотрудникам, работающим на условиях полной занятости, которые не предоставляются сотрудникам, работающим на условиях временной или неполной занятости</t>
  </si>
  <si>
    <t>401-2 Benefits provided to full-time employees that are not provided to temporary or part-time employees</t>
  </si>
  <si>
    <t>401-3 Предоставление отпуска по уходу за ребенком</t>
  </si>
  <si>
    <t>401-3 Provision of parental leave</t>
  </si>
  <si>
    <t>GRI 402: Взаимоотношения работников и руководства (Labor/Management Relations 2016)</t>
  </si>
  <si>
    <t>402-1 Минимальный период уведомления в отношении существенных изменений в деятельности организации</t>
  </si>
  <si>
    <t>GRI 402: Labor/Management Relations (2016)</t>
  </si>
  <si>
    <t>402-1 Minimum notice period for significant changes in the organization's operations</t>
  </si>
  <si>
    <t>GRI 403: Охрана труда и промышленная безопасность (Occupational Health and Safety 2018)</t>
  </si>
  <si>
    <t>403-1 Система управления вопросами безопасности труда и профессионального здоровья</t>
  </si>
  <si>
    <t>Раздел V. Благосостояние наших сотрудников, подраздел Промышленная безопасность и охрана труда</t>
  </si>
  <si>
    <t>GRI 403: Occupational Health and Safety (2018)</t>
  </si>
  <si>
    <t>403-1 Occupational safety and health management system</t>
  </si>
  <si>
    <t>Section V. Well-being of our employees, subsection Safety and health</t>
  </si>
  <si>
    <t>403-2 Идентификация опасностей, оценка рисков и расследование инцидентов</t>
  </si>
  <si>
    <t>403-2 Hazard identification, risk assessment and incident investigation</t>
  </si>
  <si>
    <t>403-3 Услуги, предоставляемые в целях сохранения профессионального здоровья</t>
  </si>
  <si>
    <t>403-3 Services provided for the purpose of maintaining occupational health</t>
  </si>
  <si>
    <t>403-4 Возможности для работников участвовать в улучшении системы охраны труда, консультации и коммуникации с работниками по вопросам охраны труда</t>
  </si>
  <si>
    <t>403-4 Opportunities for workers to participate in improving the occupational safety and health system, consultation and communication with workers on occupational safety and health issues</t>
  </si>
  <si>
    <t>403-5 Обучение по охране труда и безопасности для работников</t>
  </si>
  <si>
    <t>Вкладка "Safety"</t>
  </si>
  <si>
    <t>403-5 Occupational Health and Safety Training for Workers</t>
  </si>
  <si>
    <t>Safety Tab</t>
  </si>
  <si>
    <t>403-6 Сохранение здоровья работников</t>
  </si>
  <si>
    <t>403-6 Maintaining the health of workers</t>
  </si>
  <si>
    <t>403-7 Предотвращение и смягчение воздействий на здоровье и безопасность труда работников, связанных с профессиональной деятельностью</t>
  </si>
  <si>
    <t>403-7 Prevention and mitigation of occupational health and safety impacts on workers</t>
  </si>
  <si>
    <t>403-8 Персонал, работающий в рамках системы управления охраной труда и безопасностью</t>
  </si>
  <si>
    <t>403-8 Personnel working within the framework of the occupational health and safety management system</t>
  </si>
  <si>
    <t>403-9 Производственные травмы</t>
  </si>
  <si>
    <t>403-9 Industrial injuries</t>
  </si>
  <si>
    <t>403-10 Профессиональные заболевания</t>
  </si>
  <si>
    <t>403-10 Occupational diseases</t>
  </si>
  <si>
    <t>GRI 404: Обучение и развитие (Training and Education 2016)</t>
  </si>
  <si>
    <t>404-1 Среднее количество часов обучения в год на одного сотрудника</t>
  </si>
  <si>
    <t>Раздел V. Благосостояние наших сотрудников, подраздел Обучение и развитие персонала</t>
  </si>
  <si>
    <t>GRI 404: Training and Development (Training and Education 2016)</t>
  </si>
  <si>
    <t>404-1 Average number of training hours per year per employee</t>
  </si>
  <si>
    <t>Section V. Well-being of our employees, subsection Employee training and development</t>
  </si>
  <si>
    <t>404-2 Программы по повышению квалификации сотрудников для дальнейшего трудоустройства</t>
  </si>
  <si>
    <t>404-2 Programs to improve the skills of employees for further employment</t>
  </si>
  <si>
    <t>404-3 Доля работников, для которых проводится периодическая оценка результатов работы и развития карьеры</t>
  </si>
  <si>
    <t>404-3 Percentage of employees who receive periodic performance and career development appraisals</t>
  </si>
  <si>
    <t>GRI 405: Разнообразие и равные возможности (Diversity and Equal Opportunity 2016)</t>
  </si>
  <si>
    <t>405-1 Состав руководящих органов и основных категорий персонала</t>
  </si>
  <si>
    <t>Раздел III. Корпоративное управление;
Раздел Раздел V. Благосостояние наших сотрудников, подразделы Управление персоналом, Многообразие и инклюзивность</t>
  </si>
  <si>
    <t>GRI 405: Diversity and Equal Opportunity (2016)</t>
  </si>
  <si>
    <t>405-1 Composition of governing bodies and main categories of personnel</t>
  </si>
  <si>
    <t>Section III. Corporate governance;
Section V. Well-being of our employees, subsection HR management, Diversity and inclusion</t>
  </si>
  <si>
    <t>405-2 Соотношение базовой заработной платы женщин и мужчин</t>
  </si>
  <si>
    <t>405-2 Ratio of basic wages of women to men</t>
  </si>
  <si>
    <t>GRI 406: Отсутствие дискриминации (Nondiscrimination 2016)</t>
  </si>
  <si>
    <t>406-1 Случаи дискриминации и предпринятые корректирующие действия</t>
  </si>
  <si>
    <t>Раздел III. Корпоративное управление, подраздел Деловая этика и комплаенс;
Раздел V. Благосостояние наших сотрудников, подраздел Управление персоналом</t>
  </si>
  <si>
    <t>GRI 406: Non-discrimination (Nondiscrimination 2016)</t>
  </si>
  <si>
    <t>406-1 Incidents of discrimination and corrective actions taken</t>
  </si>
  <si>
    <t>Section III. Corporate governance, subsection Business ethics and compliance;
Section V. Well-being of our employees, subsection HR management</t>
  </si>
  <si>
    <t>GRI 407: Свобода ассоциаций и ведения переговоров (Freedom of Association and Collective Bargaining 2016)</t>
  </si>
  <si>
    <t>407-1 Свобода ассоциаций и ведения коллективных переговоров</t>
  </si>
  <si>
    <t>GRI 407: Freedom of Association and Collective Bargaining (2016)</t>
  </si>
  <si>
    <t>407-1 Freedom of association and collective bargaining</t>
  </si>
  <si>
    <t>GRI 408: Детский труд (Child Labor 2016)</t>
  </si>
  <si>
    <t>408-1 Подразделения и поставщики, в которых имеется существенный риск использования детского труда</t>
  </si>
  <si>
    <t>В компании отсутствуют такие подразделения и поставщики</t>
  </si>
  <si>
    <t>GRI 408: Child Labor (Child Labor 2016)</t>
  </si>
  <si>
    <t>408-1 Operations and suppliers with significant risk of child labor</t>
  </si>
  <si>
    <t>The company does not have such divisions and suppliers</t>
  </si>
  <si>
    <t>GRI 409: Принудительный или обязательный труд (Forced or Compulsory Labor 2016)</t>
  </si>
  <si>
    <t>409-1 Подразделения и поставщики, в которых имеется существенный риск использования принудительного или обязательного труда</t>
  </si>
  <si>
    <t>GRI 409: Forced or Compulsory Labor (2016)</t>
  </si>
  <si>
    <t>409-1 Operations and suppliers with significant risk of forced or compulsory labour</t>
  </si>
  <si>
    <t>GRI 410: Практики обеспечения безопасности (Security Practices 2016)</t>
  </si>
  <si>
    <t>410-1 Доля сотрудников службы безопасности, прошедших обучение политикам и процедурам в отношении аспектов прав человека</t>
  </si>
  <si>
    <t>GRI 410: Security Practices (Security Practices 2016)</t>
  </si>
  <si>
    <t>410-1 Proportion of security personnel trained in policies and procedures concerning aspects of human rights</t>
  </si>
  <si>
    <t>GRI 411: Права коренных народов (Rights of Indigenous Peoples 2016)</t>
  </si>
  <si>
    <t>411-1 Случаи нарушений прав коренных и малочисленных народов</t>
  </si>
  <si>
    <t>GRI 411: Rights of Indigenous Peoples (2016)</t>
  </si>
  <si>
    <t>411-1 Cases of violations of the rights of indigenous and small-numbered peoples</t>
  </si>
  <si>
    <t>GRI 413: Местные сообщества (Local Communities 2016)</t>
  </si>
  <si>
    <t>413-1 Общее количество предприятий, вблизи которых реализованы программы взаимодействия с местными сообществами, программы оценки воздействия деятельности на местные сообщества и программы развития местных сообществ</t>
  </si>
  <si>
    <t>GRI 413: Local Communities (Local Communities 2016)</t>
  </si>
  <si>
    <t>413-1 Total number of businesses with community engagement programs, community impact assessment programs, and community development programs implemented in their vicinity</t>
  </si>
  <si>
    <t>413-2 Подразделения с существенным фактическим или потенциальным отрицательным воздействием на местные сообщества</t>
  </si>
  <si>
    <t>413-2 Subdivisions with significant actual or potential adverse impacts on local communities</t>
  </si>
  <si>
    <t>GRI 414: Оценка поставщиков по социальным критериям (Supplier Social Assessment 2016)</t>
  </si>
  <si>
    <t>414-1 Оценка новых поставщиков по социальным критериям</t>
  </si>
  <si>
    <t>GRI 414: Supplier Social Assessment 2016</t>
  </si>
  <si>
    <t>414-1 Evaluation of new suppliers according to social criteria</t>
  </si>
  <si>
    <t>414-2 Негативные воздействия в цепочке поставок и предпринятые меры</t>
  </si>
  <si>
    <t>414-2 Adverse impacts in the supply chain and measures taken</t>
  </si>
  <si>
    <t>GRI 415: Общественно-политическая деятельность (Public Policy 2016)</t>
  </si>
  <si>
    <t>415-1 Политические взносы</t>
  </si>
  <si>
    <t>Раздел II. Управление устойчивым развитием, подраздел Вклад в достижение Целей устойчивого развития ООН</t>
  </si>
  <si>
    <t>GRI 415: Public Policy 2016</t>
  </si>
  <si>
    <t>415-1 Political contributions</t>
  </si>
  <si>
    <t>Section II. Sustainability management, subsection Commitment to the UN Sustainable
development goals</t>
  </si>
  <si>
    <t>GRI 418: Частная жизнь потребителей (Customer Privacy 2016)</t>
  </si>
  <si>
    <t>418-1 Обоснованные жалобы на нарушения конфиденциальности клиентов и потери данных клиентов</t>
  </si>
  <si>
    <t>GRI 418: Consumer Privacy (Customer Privacy 2016)</t>
  </si>
  <si>
    <t>418-1 Substantiated complaints about breaches of customer privacy and loss of customer data</t>
  </si>
  <si>
    <t>SASB</t>
  </si>
  <si>
    <t>SASB content index</t>
  </si>
  <si>
    <t>Тема</t>
  </si>
  <si>
    <t>Код</t>
  </si>
  <si>
    <t>Наименование показателя</t>
  </si>
  <si>
    <t>Topic</t>
  </si>
  <si>
    <t>Code</t>
  </si>
  <si>
    <t>Name of the indicator</t>
  </si>
  <si>
    <t>Выбросы парниковых газов</t>
  </si>
  <si>
    <t>EM-MM-110a.1</t>
  </si>
  <si>
    <t>Суммарные валовые прямые выбросы парниковых газов</t>
  </si>
  <si>
    <t>Вкладка "Climate Change and Energy Consumption", Вкладка "Data across projects"</t>
  </si>
  <si>
    <t>Greenhouse Gas Emissions</t>
  </si>
  <si>
    <t>Gross global Scope 1 emissions</t>
  </si>
  <si>
    <t>Climate Change and Energy Consumption Tab, Data across projects Tab</t>
  </si>
  <si>
    <t>Доля выбросов в пределах установленных законодательством нормативов</t>
  </si>
  <si>
    <t>Percentage covered under emissions-limiting regulations</t>
  </si>
  <si>
    <t>EM-MM-110a.2</t>
  </si>
  <si>
    <t>Обсуждение долгосрочных и краткосрочных стратегий или планов для регулирования прямых выбросов парниковых газов, целевые показатели по снижению выбросов парниковых газов и анализ эффективности достижения этих показателей</t>
  </si>
  <si>
    <t>Discussion of long-term and short-term strategy or plan to manage Scope 1 emissions, emissions reduction targets, and an analysis of performance against those targets</t>
  </si>
  <si>
    <t>EM-MM-120a.1</t>
  </si>
  <si>
    <t>Выбросы в атмосферный воздух следующих загрязняющих веществ:</t>
  </si>
  <si>
    <t>Air emissions of the following pollutants:</t>
  </si>
  <si>
    <t>(1) CO</t>
  </si>
  <si>
    <t>(2) NOₓ (за исключением N₂O)</t>
  </si>
  <si>
    <t>(2) NOₓ (excluding N₂O)</t>
  </si>
  <si>
    <t>(3) SOₓ</t>
  </si>
  <si>
    <t>(4) взвешенные вещества (PM10)</t>
  </si>
  <si>
    <t>(4) particulate matter (PM10)</t>
  </si>
  <si>
    <t>(5) ртуть (Hg)</t>
  </si>
  <si>
    <t>(5) mercury (Hg)</t>
  </si>
  <si>
    <t>(6) свинец (Pb)</t>
  </si>
  <si>
    <t>(6) lead (Pb)</t>
  </si>
  <si>
    <t>(7) летучие органические соединения (VOCs)</t>
  </si>
  <si>
    <t>(7) volatile organic compounds (VOCs)</t>
  </si>
  <si>
    <t>Энергетический менеджмент</t>
  </si>
  <si>
    <t>EM-MM-130a.1</t>
  </si>
  <si>
    <t>(1) Общее энергопотребление</t>
  </si>
  <si>
    <t>Energy Management</t>
  </si>
  <si>
    <t>(1) Total energy consumed</t>
  </si>
  <si>
    <t>(2) доля электроэнергии от централизованной электросети</t>
  </si>
  <si>
    <t>(2) percentage grid electricity</t>
  </si>
  <si>
    <t>(3) доля энергии от возобновляемых источников энергоснабжения</t>
  </si>
  <si>
    <t>(3) percentage renewable</t>
  </si>
  <si>
    <t>EM-MM-140a.1</t>
  </si>
  <si>
    <t>Общий объем забора свежей воды</t>
  </si>
  <si>
    <t>Вкладка "Environment", Вкладка "Data across projects"</t>
  </si>
  <si>
    <t>Water Management</t>
  </si>
  <si>
    <t>Total fresh water withdrawn</t>
  </si>
  <si>
    <t>Environment Tab, Data across projects Tab</t>
  </si>
  <si>
    <t>Общее потребление свежей воды</t>
  </si>
  <si>
    <t>Total fresh water consumed</t>
  </si>
  <si>
    <t>Доля объема забора/потребления свежей воды в регионах с высоким или очень высоким фоновым дефицитом воды</t>
  </si>
  <si>
    <t>Percentage of each in regions with High or Extremely High Baseline Water Stress</t>
  </si>
  <si>
    <t>EM-MM-140a.2</t>
  </si>
  <si>
    <t>Количество случаев нарушения предельных норм, требований и правил, регламентирующих качество воды</t>
  </si>
  <si>
    <t>Случаи нарушений отсутствуют</t>
  </si>
  <si>
    <t>Number of incidents of non-compliance associated with water quality permits, standards, and regulations</t>
  </si>
  <si>
    <t>No incidents reported</t>
  </si>
  <si>
    <t>Обращение с отходами и опасными веществами</t>
  </si>
  <si>
    <t>EM-MM-150a.4</t>
  </si>
  <si>
    <t>Общая масса образованных неминеральных отходов</t>
  </si>
  <si>
    <t>Waste &amp; Hazardous Materials Management</t>
  </si>
  <si>
    <t>Total weight of non-mineral waste generated</t>
  </si>
  <si>
    <t>EM-MM-150a.5</t>
  </si>
  <si>
    <t>Общая масса образованных хвостов</t>
  </si>
  <si>
    <t>Total weight of tailings produced</t>
  </si>
  <si>
    <t>EM-MM-150a.6</t>
  </si>
  <si>
    <t>Общая масса вскрышной породы</t>
  </si>
  <si>
    <t>Total weight of waste rock generated</t>
  </si>
  <si>
    <t>EM-MM-150a.7</t>
  </si>
  <si>
    <t>Общая масса образованных опасных отходов</t>
  </si>
  <si>
    <t>Total weight of hazardous waste generated</t>
  </si>
  <si>
    <t>EM-MM-150a.8</t>
  </si>
  <si>
    <t>Общая масса переработанных опасных отходов</t>
  </si>
  <si>
    <t>Total weight of hazardous waste recycled</t>
  </si>
  <si>
    <t>EM-MM-150a.9</t>
  </si>
  <si>
    <t>Количество инцидентов, связанных с обращением с опасными веществами и отходами</t>
  </si>
  <si>
    <t>Инциденты отсутствуют</t>
  </si>
  <si>
    <t>Number of significant incidents associated with hazardous materials and waste management</t>
  </si>
  <si>
    <t>EM-MM150a.10</t>
  </si>
  <si>
    <t>Описание политики и процедур обращения с отходами и опасными веществами для действующих и недействующих предприятий</t>
  </si>
  <si>
    <t>Description of waste and hazardous materials management policies and procedures for active and inactive operations</t>
  </si>
  <si>
    <t>Воздействия на биоразнообразие</t>
  </si>
  <si>
    <t>EM-MM-160a.1</t>
  </si>
  <si>
    <t>Описание политик и практик в области экологического менеджмента для действующих предприятий</t>
  </si>
  <si>
    <t>Biodiversity Impacts</t>
  </si>
  <si>
    <t>Description of environmental management policies and practices for active sites</t>
  </si>
  <si>
    <t>EM-MM-160a.2</t>
  </si>
  <si>
    <t>Доля производственных площадок, на которых:</t>
  </si>
  <si>
    <t>Percentage of mine sites where acid rock drainage is:</t>
  </si>
  <si>
    <t>(1) прогнозируется образование кислых стоков</t>
  </si>
  <si>
    <t>(1) predicted to occur</t>
  </si>
  <si>
    <t>(2) принимаются меры по снижению образования кислых стоков</t>
  </si>
  <si>
    <t>(2) actively mitigated</t>
  </si>
  <si>
    <t>(3) предусмотрена нейтрализация или очистка кислых стоков</t>
  </si>
  <si>
    <t>(3) under treatment or remediation</t>
  </si>
  <si>
    <t>EM-MM-160a.3</t>
  </si>
  <si>
    <t>Доля:</t>
  </si>
  <si>
    <t>Percentage of:</t>
  </si>
  <si>
    <t>(1) доказанных рудных запасов в границах или вблизи особо охраняемых природных территорий или местообитаний редких и исчезающих видов</t>
  </si>
  <si>
    <t>(1) proved reserves in or near sites with protected conservation status or endangered species habitat</t>
  </si>
  <si>
    <t>(2) вероятных рудных запасов в границах или вблизи особо охраняемых природных территорий или местообитаний редких и исчезающих видов</t>
  </si>
  <si>
    <t>(2) probable reserves in or near sites with protected conservation status or endangered species habitat</t>
  </si>
  <si>
    <t>Безопасность, права человека, права коренных народов</t>
  </si>
  <si>
    <t>EM-MM-210a.1</t>
  </si>
  <si>
    <t>Доля доказанных и вероятных рудных запасов в границах или вблизи зон конфликта отсутствуют</t>
  </si>
  <si>
    <t>Security, Human Rights &amp; Rights of Indigenous Peoples</t>
  </si>
  <si>
    <t>The share of proven and probable ore reserves within or near conflict zones is absent</t>
  </si>
  <si>
    <t>(1) доказанных рудных запасов в границах или вблизи зон конфликта</t>
  </si>
  <si>
    <t>(1) proved reserves in or near areas of conflict</t>
  </si>
  <si>
    <t>(2) вероятных рудных запасов в границах или вблизи зон конфликта</t>
  </si>
  <si>
    <t>(2) probable reserves in or near areas of conflict</t>
  </si>
  <si>
    <t>EM-MM-210a.2</t>
  </si>
  <si>
    <t>Доля доказанных и вероятных рудных запасов в границах или вблизи территорий проживания коренных народов отсутствуют</t>
  </si>
  <si>
    <t>The share of proven and probable ore reserves within or near the territories inhabited by indigenous peoples is absent.</t>
  </si>
  <si>
    <t>(1) доказанных рудных запасов в границах или вблизи территорий проживания коренных народов</t>
  </si>
  <si>
    <t>(1) proved reserves in or near indigenous land</t>
  </si>
  <si>
    <t>(2) вероятных рудных запасов в границах или вблизи территорий проживания коренных народов</t>
  </si>
  <si>
    <t>(2) probable reserves in or near indigenous land</t>
  </si>
  <si>
    <t>EM-MM-210a.3</t>
  </si>
  <si>
    <t>Обсуждение процессов участия общественности и добросовестных практик в области прав человека, прав коренных народов и деятельности в зонах конфликта</t>
  </si>
  <si>
    <t>Активы компании не находятся в зонах конфликта.</t>
  </si>
  <si>
    <t>Discussion of engagement processes and due diligence practices with respect to human rights, indigenous rights, and operation in areas of conflict</t>
  </si>
  <si>
    <t>The company's assets are not located in conflict zones.</t>
  </si>
  <si>
    <t>EM-MM-210b.1</t>
  </si>
  <si>
    <t>Обсуждение процесса управления рисками и возможностями, связанными с правами и интересами местных сообществ</t>
  </si>
  <si>
    <t>Community Relations</t>
  </si>
  <si>
    <t>Discussion of process to manage risks and opportunities associated with community rights and interests</t>
  </si>
  <si>
    <t>EM-MM-210b.2</t>
  </si>
  <si>
    <t>Количество и продолжительность простоев, не связанных с техническими причинами</t>
  </si>
  <si>
    <t>Отсутствуют</t>
  </si>
  <si>
    <t>Number and duration of non-technical delays</t>
  </si>
  <si>
    <t>Absent</t>
  </si>
  <si>
    <t>Трудовые отношения</t>
  </si>
  <si>
    <t>EM-MM-310a.1</t>
  </si>
  <si>
    <t>Доля работников, состоящих в коллективных договорах</t>
  </si>
  <si>
    <t>Вкладка "Our People "</t>
  </si>
  <si>
    <t>Labor Relations</t>
  </si>
  <si>
    <t>Percentage of active workforce employed under collective agreements</t>
  </si>
  <si>
    <t>EM-MM-310a.2</t>
  </si>
  <si>
    <t>Количество и продолжительность забастовок и массовых увольнений</t>
  </si>
  <si>
    <t>Number and duration of strikes and lockouts</t>
  </si>
  <si>
    <t>Охрана профессионального здоровья и промышленная безопасность</t>
  </si>
  <si>
    <t>EM-MM-320a.1</t>
  </si>
  <si>
    <t>(1) общая частота несчастных случаев</t>
  </si>
  <si>
    <t>Вкладка "Safety", Вкладка "Data across projects"</t>
  </si>
  <si>
    <t>Workforce Health &amp; Safety</t>
  </si>
  <si>
    <t>(1) All-incidence rate</t>
  </si>
  <si>
    <t>Safety Tab, Data across projects Tab</t>
  </si>
  <si>
    <t>(2) частота несчастных случаев со смертельным исходом</t>
  </si>
  <si>
    <t>(2) fatality rate</t>
  </si>
  <si>
    <t>(3) Частота происшествий без последствий (NMFR)</t>
  </si>
  <si>
    <t>(3) near miss frequency rate (NMFR)</t>
  </si>
  <si>
    <t>Среднее количество часов обучения в области охраны труда, безопасности и реагирования на чрезвычайные ситуации: а) для сотрудников, занятых полный рабочий день; б) для работников подрядных организаций</t>
  </si>
  <si>
    <t>(4) average hours of health, safety, and emergency response training for (a) direct employees and (b) contract employees</t>
  </si>
  <si>
    <t>Деловая этика и прозрачность</t>
  </si>
  <si>
    <t>EM-MM-510a.1</t>
  </si>
  <si>
    <t>Описание системы управления для предотвращения коррупции и взяточничества по всей цепочке создания стоимости</t>
  </si>
  <si>
    <t>Business Ethics &amp; Transparency</t>
  </si>
  <si>
    <t>Description of the management system for prevention of corruption and bribery throughout the value chain</t>
  </si>
  <si>
    <t>EM-MM-510a.2</t>
  </si>
  <si>
    <t>Производство в странах, занимающих одно из последних 20 мест по индексу восприятия коррупции организации Transparency International</t>
  </si>
  <si>
    <t>Производство в таких странах не ведется</t>
  </si>
  <si>
    <t>Производство в таких странах не ведется.</t>
  </si>
  <si>
    <t>Production in countries that have the 20 lowest rankings in the Corruption Perception Index</t>
  </si>
  <si>
    <t>Production in such countries is not carried out.</t>
  </si>
  <si>
    <t>Production in such countries is not carried out</t>
  </si>
  <si>
    <t>Управление хвостохранилищами</t>
  </si>
  <si>
    <t>EM-MM-540a.1</t>
  </si>
  <si>
    <t>Информация об эксплуатируемых хвостохранилищах: (1) название объекта, (2) местоположение, (3) форма собственности, (4) эксплуатационный статус, (5) метод возведения, (6) максимально допустимая вместимость хранилища, (7) текущее количество хранящихся хвостов, (8) классификация последствий, (9) дата последнего независимого технического исследования, (10) выводы исследований, (11) меры по смягчению последствий, (12) готовноть к чрезвычайным ситуациям</t>
  </si>
  <si>
    <t>Tailings Storage Facilities Management</t>
  </si>
  <si>
    <t>Tailings storage facility inventory table: (1) facility name, (2) location, (3) ownership status, (4) operational status, (5) construction method, (6) maximum permitted storage capacity, (7) current amount of tailings stored, (8) consequence classification, (9) date of most recent independent technical review, (10) material findings, (11) mitigation measures, (12) site-specific EPRP</t>
  </si>
  <si>
    <t>EM-MM-540a.2</t>
  </si>
  <si>
    <t>Краткое описание систем управления хвостохранилищами и структуры управления, используемых для мониторинга и поддержания стабильности хвостохранилищ</t>
  </si>
  <si>
    <t>Summary of tailings management systems and governance structure used to monitor and maintain the stability of tailings storage facilities</t>
  </si>
  <si>
    <t>EM-MM-540a.3</t>
  </si>
  <si>
    <t>Подход к разработке планов обеспечения готовности к чрезвычайным ситуациям и реагирования на них для хвостохранилищ</t>
  </si>
  <si>
    <t>Approach to development of Emergency Preparedness and Response Plans (EPRPs) for tailings storage facilities</t>
  </si>
  <si>
    <t>Показатель деятельности</t>
  </si>
  <si>
    <t>EM-MM-000.A</t>
  </si>
  <si>
    <t>Производство:</t>
  </si>
  <si>
    <t>Вкладка "Socio-economic development", Вкладка "Data across projects"</t>
  </si>
  <si>
    <t>Activity Metric</t>
  </si>
  <si>
    <t>Production of:</t>
  </si>
  <si>
    <t>Socio-economic development Tab, Data across projects Tab</t>
  </si>
  <si>
    <t>(1) металлические руды</t>
  </si>
  <si>
    <t>(1) metal ores</t>
  </si>
  <si>
    <t>(2) товарная металлопродукция</t>
  </si>
  <si>
    <t>(2) finished metal products</t>
  </si>
  <si>
    <t>EM-MM-000.B</t>
  </si>
  <si>
    <t>Общая численность работников, доля работников подрядных организаций</t>
  </si>
  <si>
    <t>Вкладка "Our People ", Вкладка "Data across projects"</t>
  </si>
  <si>
    <t>Total number of employees, percentage contractors</t>
  </si>
  <si>
    <t>Our People Tab, Data across projects Tab</t>
  </si>
  <si>
    <t xml:space="preserve">Границы раздела "Environment" включают: </t>
  </si>
  <si>
    <t>АО "АК Алтыналмас", АО "Майкаинзолото", ТОО "Алтыналмас Technology", ТОО "Аксу Technology",  ТОО "Казахалтын Technology", ТОО "Казахалтын"</t>
  </si>
  <si>
    <t xml:space="preserve">The boundaries of the "Environment" section include: </t>
  </si>
  <si>
    <t>JSC "AK Altynalmas", JSC "Maikainzoloto", LLP "Altynalmas Technology", LLP "Aksu Technology", LLP "Kazakhaltyn Technology", LLP "Kazakhaltyn"</t>
  </si>
  <si>
    <t xml:space="preserve">Границы раздела "Climate change and energy" включают: </t>
  </si>
  <si>
    <t>АО "АК Алтыналмас", АО "Майкаинзолото", ТОО "Алтыналмас Technology", ТОО "Аксу Technology",  ТОО "Казахалтын Technology", ТОО "Казахалтын", ТОО "AAMining"</t>
  </si>
  <si>
    <t>JSC "AK Altynalmas", , JSC "Maikainzoloto", LLP "Altynalmas Technology", LLP "Aksu Technology", LLP "Kazakhaltyn Technology", LLP "Kazakhaltyn", LLP "AAMining"</t>
  </si>
  <si>
    <t xml:space="preserve">Границы раздела "Safety" включают: </t>
  </si>
  <si>
    <t>АО "АК Алтыналмас", ТОО "Алтыналмас Technology", ТОО "Аксу Technology",  ТОО "Казахалтын Technology", ТОО "Казахалтын", ТОО "AAMining"</t>
  </si>
  <si>
    <t xml:space="preserve">The boundaries of the "Safety" section include: </t>
  </si>
  <si>
    <t>JSC "AK Altynalmas", LLP "Altynalmas Technology", LLP "Aksu Technology", LLP "Kazakhaltyn Technology", LLP "Kazakhaltyn", LLP "AAMining"</t>
  </si>
  <si>
    <t xml:space="preserve">Границы раздела "Our people" включают: </t>
  </si>
  <si>
    <t>АО "АК Алтыналмас", АО "Майкаинзолото", ТОО "Алтыналмас Technology", ТОО "Аксу Technology",  ТОО "Казахалтын Technology", ТОО "Казахалтын", ТОО "AAEngineering Group", ТОО "AAMining", ТОО "Казахский Сантехпроект", ТОО "Казахалтын Сервис", ТОО "ProMS", ТОО "Гостиница Степногорск"</t>
  </si>
  <si>
    <t>The boundaries of the "Our people" section include:</t>
  </si>
  <si>
    <t>Границы раздела "Socioeconomics development" включают:</t>
  </si>
  <si>
    <t>АО "АК Алтыналмас", АО "Майкаинзолото", ТОО "Алтыналмас Technology", ТОО "Аксу Technology",  ТОО "Казахалтын Technology", ТОО "Казахалтын", ТОО "AAEngineering Group", ТОО "AAMining", ТОО "Proline Logistics", ТОО "Казахский Сантехпроект", ТОО "Казахалтын Сервис", ТОО "ProMS", ТОО "Гостиница Степногорск"</t>
  </si>
  <si>
    <t>The boundaries of the "Socioeconomic development" section include:</t>
  </si>
  <si>
    <t>Границы раздела "Communities" включают:</t>
  </si>
  <si>
    <t>The boundaries of the "Communities" section include:</t>
  </si>
  <si>
    <t>АО "АК Алтыналмас"</t>
  </si>
  <si>
    <t>В 2025 году был проведен анализ существенности в области устойчивого развития за 2024 год, в рамках которого были выделены и раскрыты количественные показатели по 12 существенным темам.
Сформированная матрица существенности будет действовать до 2027 года. Дополнительная информация о процедуре определения существенных тем представлена в Отчете об устойчивом развитии за 2024 год.</t>
  </si>
  <si>
    <t>In 2025, a materiality analysis in the field of sustainable development for 2024 was conducted, within which quantitative indicators for 12 material topics were identified and disclosed.</t>
  </si>
  <si>
    <t>Экономические темы</t>
  </si>
  <si>
    <t>Economic topics</t>
  </si>
  <si>
    <t>Финансовые показатели</t>
  </si>
  <si>
    <t>Financial metrics</t>
  </si>
  <si>
    <t>Бизнес этика и комплаенс</t>
  </si>
  <si>
    <t>Business ethics and compliance</t>
  </si>
  <si>
    <t>Социальные темы</t>
  </si>
  <si>
    <t>Social topics</t>
  </si>
  <si>
    <t>Охрана труда и безопасность</t>
  </si>
  <si>
    <t>Health and safety</t>
  </si>
  <si>
    <t>Эффективное управление и развитие персонала</t>
  </si>
  <si>
    <t>Effective personnel management and development</t>
  </si>
  <si>
    <t>Права человека</t>
  </si>
  <si>
    <t>Human rights</t>
  </si>
  <si>
    <t>Разнообразие и равные возможности</t>
  </si>
  <si>
    <t>Diversity and equal opportunities</t>
  </si>
  <si>
    <t>Экологические темы</t>
  </si>
  <si>
    <t>Environmental topics</t>
  </si>
  <si>
    <t>Отходы и хвостохранилища</t>
  </si>
  <si>
    <t>Waste and tailings</t>
  </si>
  <si>
    <t>Сохранение земель и биоразнообразие</t>
  </si>
  <si>
    <t>Land conservation and biodiversity</t>
  </si>
  <si>
    <t>Климат и энергопотребление</t>
  </si>
  <si>
    <t>Climate and energy</t>
  </si>
  <si>
    <t>Водные ресурсы</t>
  </si>
  <si>
    <t>Water</t>
  </si>
  <si>
    <t>Сертификация ICMI</t>
  </si>
  <si>
    <t>ICMI certification</t>
  </si>
  <si>
    <t>Управление цианидами в Компании осуществляется в соответствии с требованиями цианидного кодекса (ICMC), международно признанным стандартом, разработанным Международным институтом управления цианидами (ICMI). ICMI акцентирует внимание на безопасном обращении с цианидами в целях защиты здоровья людей и окружающей среды. В настоящее время более 200 компаний по всему миру являются участниками цианидного кодекса, в том числе горнодобывающие компании, производители и перевозщики цианидов.
В 2024 году, проект "Пустынное" стал первым в Казахстане предприятием, получившим международный сертификат соответствия требованиям цианидного кодекса. В 2025 году, проект "Аксу-2" официально определён для прохождения сертификации ICMI, что свидетельствует о стремлении Компании к внедрению передовых практик и установлению новых стандартов.</t>
  </si>
  <si>
    <t>Cyanide management at the Company is guided by the International Cyanide Management Code (ICMC), an internationally recognised standard developed by the International Cyanide Management Institute (ICMI). The ICMI emphasises the safe management of cyanide to safeguard human health and the environment. Over 200 companies globally are currently signatories of the Cyanide Code, including mining companies, cyanide producers, and transporters.
In 2024, the Pustynnoye project became the first plant in Kazakhstan to receive international certification of compliance with the Cyanide Code. In 2025, the Aksu-2 project was officially designated for ICMI certification, reflecting the Company's commitment to adopting best practices and setting new standards.</t>
  </si>
  <si>
    <t>2025 Отчетный период</t>
  </si>
  <si>
    <t>2025 Reporting period</t>
  </si>
  <si>
    <t>вкл. Майкаин</t>
  </si>
  <si>
    <t>incl. Maikain</t>
  </si>
  <si>
    <t>Профессиональное обучение (3)</t>
  </si>
  <si>
    <t>Обучение в области ПБиОТ за 2025 с учетом АО "Майкаинзолото"</t>
  </si>
  <si>
    <t>Обучение в области ПБиОТ за 2025 без учета АО "Майкаинзолото"</t>
  </si>
  <si>
    <t>Средняя заработная плата по Компании (2)</t>
  </si>
  <si>
    <t>Средняя заработная плата по региону РК (3)</t>
  </si>
  <si>
    <t>(2) Средняя заработная плата в разбивке по гендеру рассчитывается без учета топ-менеджмента Группы и временно отсутствующих сотрудников. Методология расчета была изменена в 2025 году.</t>
  </si>
  <si>
    <t xml:space="preserve">(4) Для расчета соотношения заработных плат в компании принят следующий подход: отношение средней заработной платы в компании к средней заработной плате в РК. </t>
  </si>
  <si>
    <t>(3) Averaged data from the official statistics of the Bureau of National Statistics of the Republic of Kazakhstan for each separate quarter of 2025. At the time of preparation of the Databook, the official full-year 2025 figure had not yet been published. Data are available without breakdown by gender.</t>
  </si>
  <si>
    <t>Соотношение средней заработной платы Компании к средней заработной плате по РК (4)</t>
  </si>
  <si>
    <t>(1) Data for 2024 were recalculated due to a change in the calculation methodology. The 2025 indicator excludes: LLP "AAEngineering Group", LLP "Kazakhaltyn Service", and LLP "Hotel Stepnogorsk".</t>
  </si>
  <si>
    <t>Границы раздела "Corporate governance and ethics" включают:</t>
  </si>
  <si>
    <t>The boundaries of the "Corporate governance and ethics" section include:</t>
  </si>
  <si>
    <t>Сверхконтрактные (1)</t>
  </si>
  <si>
    <t>Общая сумма денежных выплат отраслевым ассоциациям (2)</t>
  </si>
  <si>
    <t>Over-contract investments (1)</t>
  </si>
  <si>
    <t>(2) АО «АК Алтыналмас» является членом Ассоциации горнодобывающих и горно-металлургических предприятий Казахстана, Ассоциации производителей
драгоценных металлов, Национальной палатой предпринимателей «Атамекен».</t>
  </si>
  <si>
    <t>(2) JSC "AK Altynalmas" is a member of the Association of Mining and Metallurgical Enterprises of Kazakhstan, the Association of Precious Metals Producers, and the National Chamber of Entrepreneurs "Atameken".</t>
  </si>
  <si>
    <t>(1) Инвестиции реализуются на уровне всей Группы, поэтому изменения периметра консолидации не влияют на их общий объём.</t>
  </si>
  <si>
    <t>(1) Investments are carried out at the Group level; therefore, changes in the consolidation perimeter do not affect their total volume.</t>
  </si>
  <si>
    <t>Professional training (3)</t>
  </si>
  <si>
    <t>HSE training for 2025, including JSC "Maikainzoloto"</t>
  </si>
  <si>
    <t>Вкладка "Environment", Вкладка "Corporate governance and ethics"</t>
  </si>
  <si>
    <t>HSE training for 2025, excluding JSC "Maikainzoloto"</t>
  </si>
  <si>
    <t>Environment Tab, Corporate Governance and Ethics Tab</t>
  </si>
  <si>
    <t>Вкладка "Corporate governance and ethics", Вкладка "Environment", Вкладка "Safety"</t>
  </si>
  <si>
    <t>Corporate Governance and Ethics Tab, Environment Tab, Safety Tab</t>
  </si>
  <si>
    <t>1) Показатели численности на 31 декабря и среднесписочной численности представлены в совокупности по Группе и учитывают данные не только по ГОК, но и по другим предприятиям.</t>
  </si>
  <si>
    <t>Среднесписочная численность</t>
  </si>
  <si>
    <t>1) Headcount as of December 31 and average headcount figures are presented on a consolidated Group basis and include data not only for the mining and processing plant, but also for other Group entities.</t>
  </si>
  <si>
    <t>GRI 2-9, GRI 2-11, GRI 2-15, GRI 202-2</t>
  </si>
  <si>
    <t>GRI 2-28, GRI 201-1, GRI 203-1, GRI 203-2, GRI 415-1</t>
  </si>
  <si>
    <t>GRI 2-9, GRI 2-17</t>
  </si>
  <si>
    <t>GRI 2-16, GRI 2-26, GRI 2-29, GRI 413-1</t>
  </si>
  <si>
    <t>Расположение в Отчете об Устойчивом развитии за 2025 год</t>
  </si>
  <si>
    <t>Location in the Sustainability report for 2025</t>
  </si>
  <si>
    <t>GRI 205-3, GRI 406-1, GRI 418-1, GRI 2-15, GRI 2-25, GRI 2-26, GRI 2-27</t>
  </si>
  <si>
    <t>JSC "AK Altynalmas", JSC "Maikainzoloto", LLP "Kazakhaltyn Technology", LLP "Kazakhaltyn", LLP "Aksu Technology", LLP "Altynalmas Technology"</t>
  </si>
  <si>
    <t>АО "АК Алтыналмас", АО "Майкаинзолото", ТОО "Казахалтын Technology", ТОО "Казахалтын", ТОО "Аксу Technology", ТОО "Алтыналмас Technology"</t>
  </si>
  <si>
    <t>(3) Данные по взаимодействию с местными сообществами собираются на уровне юридических лиц, осуществляющих основную операционную деятельность.</t>
  </si>
  <si>
    <t>(4) Слушания, касаемые социальных вопросов.</t>
  </si>
  <si>
    <t>(4) Hearings concerning social issues.</t>
  </si>
  <si>
    <t>(3) Data on engagement with local communities are collected at the level of legal entities carrying out core operational activities.</t>
  </si>
  <si>
    <t>Количество общественных слушаний и собраний (4)</t>
  </si>
  <si>
    <t>Взаимодействие с местными сообществами (3)</t>
  </si>
  <si>
    <t>Interaction with local communities (3)</t>
  </si>
  <si>
    <t>Дата публикации: Май, 2026</t>
  </si>
  <si>
    <t>Publication date: May, 2026</t>
  </si>
  <si>
    <t>(1) В 2025 году прочие отходы включают бедную руду, объемом в 8 млн тонн.</t>
  </si>
  <si>
    <t>(2) Отходы, утилизированные путем сжигания.</t>
  </si>
  <si>
    <t>(1) In 2025 other waste includes low grade ore with the volume of 8 million tons.</t>
  </si>
  <si>
    <t>(2) Incinerated waste.</t>
  </si>
  <si>
    <t>ESG Databook 2025</t>
  </si>
  <si>
    <t>Данные по отходам, выбросам в атмосферу, водопотреблению, биоразнообразию, использованию земель и инвестициям/штрафам связанным с охраной окружающей среды</t>
  </si>
  <si>
    <t>Данные по составу персонала, трудоустройству, текучести, типу трудового договора, типу занятости, разбивке по возрастным группам, обучению персонала, оплате труда, найму сотрудников из местного сообщества, доле внутреннего найма</t>
  </si>
  <si>
    <t>Данные по основным показателям ПБиОТ, случаям профессиональных заболеваний, обучению в области ПБиОТ, показателям среди подрядчиков и штрафам</t>
  </si>
  <si>
    <t>Данные по социальным инвестициям и взаимодействию с местными сообществами</t>
  </si>
  <si>
    <t>Данные по составу и независимости Совета директоров, независимости комитетов при СД, гендерному составу, возрасту, сроку пребывания, балансу квалификаций, показателям деловой этики</t>
  </si>
  <si>
    <t>ICMI</t>
  </si>
  <si>
    <t>Share of renewable sources of energy</t>
  </si>
  <si>
    <t>Share of non-renewable sources of energy</t>
  </si>
  <si>
    <t>GRI 403-10</t>
  </si>
  <si>
    <t>Происшествия с оказанием медицинской помощи</t>
  </si>
  <si>
    <t>Минимальный размер оплаты труда РК</t>
  </si>
  <si>
    <t>(3) Усредненные данные из официальной статистики Бюро национальной статистики РК за отдельные 4 квартала 2025 года. На момент подготовки датабука официальное значение за полный 2025 год не было опубликовано. Данные доступны без разбивки по полу.</t>
  </si>
  <si>
    <t>JSC "AK Altynalmas", JSC "Maikainzoloto", LLP "Altynalmas Technology", LLP "Aksu Technology", LLP "Kazakhaltyn Technology", LLP "Kazakhaltyn", LLP "AAEngineering Group", LLP "AAMining", LLP "Kazakh Santechproject", LLP "Kazakhaltyn Service", LLP "ProMS", LLP "Hotel Stepnogorsk"</t>
  </si>
  <si>
    <t>JSC "AK Altynalmas", JSC "Maikainzoloto", LLP "Altynalmas Technology", LLP "Aksu Technology", LLP "Kazakhaltyn Technology", LLP "Kazakhaltyn", LLP "AAEngineering Group", LLP "AAMining", LLP "Proline Logistics", LLP "Kazakh Santechproject", LLP "Kazakhaltyn Service", LLP "ProMS", LLP "Hotel Stepnogorsk"</t>
  </si>
  <si>
    <t>Cases of corruption (1)</t>
  </si>
  <si>
    <t>Other cases (2)</t>
  </si>
  <si>
    <t>Climate and energy consumption</t>
  </si>
  <si>
    <t>Incinerated (2)</t>
  </si>
  <si>
    <t>Akbakai</t>
  </si>
  <si>
    <t>Fines for occupational health and safety violations</t>
  </si>
  <si>
    <t>Number of employees who took parental leave</t>
  </si>
  <si>
    <t>Independent Non-Executive Directors</t>
  </si>
  <si>
    <t>Executive Directors</t>
  </si>
  <si>
    <t>Anonymous</t>
  </si>
  <si>
    <t>to the sewerage</t>
  </si>
  <si>
    <t>2) The "Total across the Group" data additionally includes fuel consumption of mining equipment for rent and fuel consumption of the Head Office.</t>
  </si>
  <si>
    <t>Fresh water intake, including:</t>
  </si>
  <si>
    <t>oz</t>
  </si>
  <si>
    <t>Сотрудники младше 30 лет</t>
  </si>
  <si>
    <t>Сотрудники в возрасте от 30 до 50 лет</t>
  </si>
  <si>
    <t>Сотрудники старше 50 лет</t>
  </si>
  <si>
    <t>KZT '000</t>
  </si>
  <si>
    <t>KZT million</t>
  </si>
  <si>
    <t>Waste treatment method</t>
  </si>
  <si>
    <t>megaliter/ton of ore processed</t>
  </si>
  <si>
    <t>Electricity generation</t>
  </si>
  <si>
    <t>Heat generation</t>
  </si>
  <si>
    <t>Petrol</t>
  </si>
  <si>
    <t>KZT</t>
  </si>
  <si>
    <t>Over 50 years</t>
  </si>
  <si>
    <t>Under 30 years</t>
  </si>
  <si>
    <t>Share of employees 30-50 years</t>
  </si>
  <si>
    <t>Share of employees under 30 years</t>
  </si>
  <si>
    <t>Share of employees over 50 years</t>
  </si>
  <si>
    <t>Share of women in total staff</t>
  </si>
  <si>
    <t>Share of women (senior and functional managers)</t>
  </si>
  <si>
    <t>Share of women in senior management</t>
  </si>
  <si>
    <t>Share of women functional managers</t>
  </si>
  <si>
    <t>Share of female specialists</t>
  </si>
  <si>
    <t>Share of female workers</t>
  </si>
  <si>
    <t>Share of employees returning to work after parental leave</t>
  </si>
  <si>
    <t>Share of employees hired from the local community</t>
  </si>
  <si>
    <t>Share of open positions filled by internal candidates</t>
  </si>
  <si>
    <t>oz AuEq</t>
  </si>
  <si>
    <t>Public holidays</t>
  </si>
  <si>
    <t>Chair</t>
  </si>
  <si>
    <t>Independence of the Chair</t>
  </si>
  <si>
    <t>Share of Non-Executive Independent Directors</t>
  </si>
  <si>
    <t>Cases of money laundering</t>
  </si>
  <si>
    <t>Cases of disclosure of confidential and personal data or violations of personal data protection</t>
  </si>
  <si>
    <t>Total accidents</t>
  </si>
  <si>
    <t>Petrol (2)</t>
  </si>
  <si>
    <t>Social investments:</t>
  </si>
  <si>
    <t>Payments to political parties, organizations and their representatives</t>
  </si>
  <si>
    <t>Payments to industry associations (2)</t>
  </si>
  <si>
    <t>Payments to international initiatives</t>
  </si>
  <si>
    <t>Non-Independent Non-Executive Directors</t>
  </si>
  <si>
    <t>Data on key occupational health and safety indicators, cases of occupational diseases, occupational health and safety training, contractor indicators and fines</t>
  </si>
  <si>
    <t>Метод размещения отходов</t>
  </si>
  <si>
    <t>Mobile sources</t>
  </si>
  <si>
    <t>Mobile sources (2)</t>
  </si>
  <si>
    <t>The gender pay gap</t>
  </si>
  <si>
    <t>Average number of training hours per employee</t>
  </si>
  <si>
    <t>Total investments in training</t>
  </si>
  <si>
    <t>Investments in training per employee</t>
  </si>
  <si>
    <t>Minimum monthly wage in Kazakhstan</t>
  </si>
  <si>
    <t>Average monthly wage in the Company (2)</t>
  </si>
  <si>
    <t>Average monthly wage across the regions in Kazakhstan (3)</t>
  </si>
  <si>
    <t>Ratio of average Company wage to national wage (4)</t>
  </si>
  <si>
    <t>Open pit</t>
  </si>
  <si>
    <t>Underground</t>
  </si>
  <si>
    <t>Total procurement amount (1)</t>
  </si>
  <si>
    <t>The boundaries of the "Climate and energy" section include:</t>
  </si>
  <si>
    <t>AK Altynalmas JSC</t>
  </si>
  <si>
    <t>Amount of goods procured</t>
  </si>
  <si>
    <t>Amount of works procured</t>
  </si>
  <si>
    <t>Amount of services procured</t>
  </si>
  <si>
    <t>Community requests received</t>
  </si>
  <si>
    <t>Share of requests addressed</t>
  </si>
  <si>
    <t>Public hearings and meetings held (4)</t>
  </si>
  <si>
    <t>Public consultation coverage across assets</t>
  </si>
  <si>
    <t>Total production assets</t>
  </si>
  <si>
    <t>Public consultation coverage across development projects</t>
  </si>
  <si>
    <t>Share of procurements with local content</t>
  </si>
  <si>
    <t>Количество сотрудников, взявших отпуск по уходу за ребенком</t>
  </si>
  <si>
    <t>(4) The following approach is adopted for calculating the wage ratio in the company: the ratio of the average monthly wage in the company to the average monthly wage in Kazakhstan.</t>
  </si>
  <si>
    <t>(2) The average monthly wage by gender is calculated excluding the Group’s top management and temporarily absent employees. The calculation methodology was revised in 2025.</t>
  </si>
  <si>
    <t>Executive Committee</t>
  </si>
  <si>
    <t>t CO₂-eq per oz AuEq</t>
  </si>
  <si>
    <t>MWh per oz AuEq</t>
  </si>
  <si>
    <t>GJ per oz AuEq</t>
  </si>
  <si>
    <t>ГДж на унц. зол. экв.</t>
  </si>
  <si>
    <t>МВтч на унц. зол. экв.</t>
  </si>
  <si>
    <t>(1) Данные за 2024 год были пересчитаны в связи с изменением методики расчёта. В показатель за 2025 год не входят: ТОО «AAEngineering Group», ТОО «Казахалтын Сервис», ТОО «Гостиница «Степногорск».</t>
  </si>
  <si>
    <t>Младше 30 лет</t>
  </si>
  <si>
    <t>2) Данные "Всего по Группе" дополнительно включают потребление топлива горной техники в аренде и потребление топлива Головного Офиса.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</si>
</sst>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0.0%"/>
    <numFmt numFmtId="166" formatCode="_(* #.##0.00_);_(* \(#.##0.00\);_(* &quot;-&quot;??_);_(@_)"/>
    <numFmt numFmtId="167" formatCode="_ * #.##0.00_ ;_ * \-#.##0.00_ ;_ * &quot;-&quot;??_ ;_ @_ "/>
    <numFmt numFmtId="168" formatCode="_ * #,##0.00_ ;_ * \-#,##0.00_ ;_ * &quot;-&quot;??_ ;_ @_ "/>
    <numFmt numFmtId="169" formatCode="_-* #,##0_-;\-* #,##0_-;_-* &quot;-&quot;??_-;_-@_-"/>
    <numFmt numFmtId="170" formatCode="_-* #,##0.0_-;\-* #,##0.0_-;_-* &quot;-&quot;??_-;_-@_-"/>
    <numFmt numFmtId="171" formatCode="_-* #,##0.00\ _₽_-;\-* #,##0.00\ _₽_-;_-* &quot;-&quot;??\ _₽_-;_-@_-"/>
    <numFmt numFmtId="172" formatCode="#,##0;\ \(#,##0\);\ \-;\ @"/>
    <numFmt numFmtId="173" formatCode="_-* #,##0.000_-;\-* #,##0.000_-;_-* &quot;-&quot;??_-;_-@_-"/>
    <numFmt numFmtId="174" formatCode="_-* #,##0.00000_-;\-* #,##0.00000_-;_-* &quot;-&quot;??_-;_-@_-"/>
    <numFmt numFmtId="175" formatCode="_-* #,##0.000000_-;\-* #,##0.000000_-;_-* &quot;-&quot;??_-;_-@_-"/>
    <numFmt numFmtId="176" formatCode="_-* #,##0.0000_-;\-* #,##0.0000_-;_-* &quot;-&quot;??_-;_-@_-"/>
  </numFmts>
  <fonts count="77" x14ac:knownFonts="1">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11"/>
      <color theme="1"/>
      <name val="Calibri"/>
      <family val="2"/>
      <scheme val="minor"/>
    </font>
    <font>
      <b/>
      <sz val="10"/>
      <color theme="1"/>
      <name val="Arial"/>
      <family val="2"/>
      <charset val="204"/>
    </font>
    <font>
      <b/>
      <sz val="11"/>
      <color theme="1"/>
      <name val="Arial"/>
      <family val="2"/>
      <charset val="204"/>
    </font>
    <font>
      <sz val="11"/>
      <color theme="1"/>
      <name val="Arial"/>
      <family val="2"/>
      <charset val="204"/>
    </font>
    <font>
      <sz val="11"/>
      <color rgb="FF000000"/>
      <name val="Arial"/>
      <family val="2"/>
      <charset val="204"/>
    </font>
    <font>
      <sz val="11"/>
      <color theme="1"/>
      <name val="Calibri"/>
      <family val="2"/>
    </font>
    <font>
      <sz val="10"/>
      <name val="Arial"/>
      <family val="2"/>
    </font>
    <font>
      <sz val="11"/>
      <color rgb="FF9C0006"/>
      <name val="Calibri"/>
      <family val="2"/>
      <scheme val="minor"/>
    </font>
    <font>
      <b/>
      <sz val="11"/>
      <color rgb="FFFA7D00"/>
      <name val="Calibri"/>
      <family val="2"/>
      <scheme val="minor"/>
    </font>
    <font>
      <sz val="11"/>
      <color rgb="FF006100"/>
      <name val="Calibri"/>
      <family val="2"/>
      <scheme val="minor"/>
    </font>
    <font>
      <b/>
      <sz val="11"/>
      <color rgb="FF3F3F3F"/>
      <name val="Calibri"/>
      <family val="2"/>
      <scheme val="minor"/>
    </font>
    <font>
      <sz val="10"/>
      <name val="Arial"/>
      <family val="2"/>
      <charset val="204"/>
    </font>
    <font>
      <sz val="8"/>
      <name val="Calibri"/>
      <family val="2"/>
      <charset val="204"/>
      <scheme val="minor"/>
    </font>
    <font>
      <b/>
      <sz val="12"/>
      <color rgb="FF000000"/>
      <name val="Calibri"/>
      <family val="2"/>
      <charset val="204"/>
      <scheme val="minor"/>
    </font>
    <font>
      <b/>
      <sz val="11"/>
      <color theme="0"/>
      <name val="Arial"/>
      <family val="2"/>
      <charset val="204"/>
    </font>
    <font>
      <sz val="12"/>
      <name val="Arial"/>
      <family val="2"/>
      <charset val="204"/>
    </font>
    <font>
      <sz val="12"/>
      <color theme="1"/>
      <name val="Arial"/>
      <family val="2"/>
      <charset val="204"/>
    </font>
    <font>
      <b/>
      <sz val="12"/>
      <color theme="1"/>
      <name val="Arial"/>
      <family val="2"/>
      <charset val="204"/>
    </font>
    <font>
      <sz val="10"/>
      <color rgb="FF000000"/>
      <name val="Calibri"/>
      <family val="2"/>
      <charset val="204"/>
      <scheme val="minor"/>
    </font>
    <font>
      <sz val="10"/>
      <color rgb="FF000000"/>
      <name val="Calibri"/>
      <family val="2"/>
      <charset val="204"/>
      <scheme val="minor"/>
    </font>
    <font>
      <b/>
      <sz val="18"/>
      <color rgb="FF00386D"/>
      <name val="Arial"/>
      <family val="2"/>
      <charset val="204"/>
    </font>
    <font>
      <b/>
      <sz val="12"/>
      <color theme="0"/>
      <name val="Arial"/>
      <family val="2"/>
      <charset val="204"/>
    </font>
    <font>
      <sz val="11"/>
      <color theme="0"/>
      <name val="Arial"/>
      <family val="2"/>
      <charset val="204"/>
    </font>
    <font>
      <b/>
      <sz val="8"/>
      <color theme="1"/>
      <name val="Arial"/>
      <family val="2"/>
      <charset val="204"/>
    </font>
    <font>
      <sz val="8"/>
      <color theme="1"/>
      <name val="Arial"/>
      <family val="2"/>
      <charset val="204"/>
    </font>
    <font>
      <b/>
      <sz val="10"/>
      <color theme="7" tint="-0.499984740745262"/>
      <name val="Arial"/>
      <family val="2"/>
      <charset val="204"/>
    </font>
    <font>
      <sz val="11"/>
      <color theme="7" tint="-0.499984740745262"/>
      <name val="Arial"/>
      <family val="2"/>
      <charset val="204"/>
    </font>
    <font>
      <sz val="10"/>
      <color theme="7" tint="-0.499984740745262"/>
      <name val="Arial"/>
      <family val="2"/>
      <charset val="204"/>
    </font>
    <font>
      <i/>
      <sz val="8"/>
      <color theme="1"/>
      <name val="Arial"/>
      <family val="2"/>
      <charset val="204"/>
    </font>
    <font>
      <sz val="15"/>
      <color indexed="25"/>
      <name val="Arial"/>
      <family val="2"/>
    </font>
    <font>
      <i/>
      <sz val="11"/>
      <color theme="1"/>
      <name val="Calibri"/>
      <family val="2"/>
      <charset val="204"/>
      <scheme val="minor"/>
    </font>
    <font>
      <b/>
      <sz val="12"/>
      <color theme="7" tint="-0.499984740745262"/>
      <name val="Arial"/>
      <family val="2"/>
      <charset val="204"/>
    </font>
    <font>
      <b/>
      <sz val="16"/>
      <color theme="1"/>
      <name val="Arial"/>
      <family val="2"/>
      <charset val="204"/>
    </font>
    <font>
      <sz val="11"/>
      <color rgb="FFFF0000"/>
      <name val="Arial"/>
      <family val="2"/>
      <charset val="204"/>
    </font>
    <font>
      <i/>
      <sz val="8"/>
      <color rgb="FFFF0000"/>
      <name val="Arial"/>
      <family val="2"/>
      <charset val="204"/>
    </font>
    <font>
      <sz val="8"/>
      <name val="Arial"/>
      <family val="2"/>
      <charset val="204"/>
    </font>
    <font>
      <sz val="11"/>
      <name val="Calibri"/>
      <family val="2"/>
      <scheme val="minor"/>
    </font>
    <font>
      <b/>
      <sz val="6"/>
      <color theme="1"/>
      <name val="Arial"/>
      <family val="2"/>
      <charset val="204"/>
    </font>
    <font>
      <i/>
      <sz val="11"/>
      <color rgb="FFFF0000"/>
      <name val="Calibri"/>
      <family val="2"/>
      <charset val="204"/>
      <scheme val="minor"/>
    </font>
    <font>
      <sz val="11"/>
      <color indexed="8"/>
      <name val="Calibri"/>
      <family val="2"/>
      <charset val="204"/>
    </font>
    <font>
      <u/>
      <sz val="11"/>
      <color theme="10"/>
      <name val="Calibri"/>
      <family val="2"/>
      <charset val="204"/>
      <scheme val="minor"/>
    </font>
    <font>
      <sz val="10"/>
      <name val="Calibri"/>
      <family val="2"/>
      <charset val="204"/>
      <scheme val="minor"/>
    </font>
    <font>
      <u/>
      <sz val="12"/>
      <color theme="1"/>
      <name val="Arial"/>
      <family val="2"/>
      <charset val="204"/>
    </font>
    <font>
      <u/>
      <sz val="10"/>
      <color rgb="FF000000"/>
      <name val="Calibri"/>
      <family val="2"/>
      <charset val="204"/>
      <scheme val="minor"/>
    </font>
    <font>
      <sz val="10"/>
      <color theme="0"/>
      <name val="Calibri"/>
      <family val="2"/>
      <charset val="204"/>
      <scheme val="minor"/>
    </font>
    <font>
      <u/>
      <sz val="10"/>
      <name val="Calibri"/>
      <family val="2"/>
      <charset val="204"/>
      <scheme val="minor"/>
    </font>
    <font>
      <i/>
      <sz val="10"/>
      <name val="Calibri"/>
      <family val="2"/>
      <charset val="204"/>
      <scheme val="minor"/>
    </font>
    <font>
      <sz val="11"/>
      <name val="Calibri"/>
      <family val="2"/>
      <charset val="204"/>
      <scheme val="minor"/>
    </font>
    <font>
      <sz val="16"/>
      <color rgb="FF000000"/>
      <name val="Arial"/>
      <family val="2"/>
      <charset val="204"/>
    </font>
    <font>
      <i/>
      <sz val="11"/>
      <name val="Arial"/>
      <family val="2"/>
      <charset val="204"/>
    </font>
    <font>
      <b/>
      <sz val="12"/>
      <name val="Arial"/>
      <family val="2"/>
      <charset val="204"/>
    </font>
    <font>
      <sz val="16"/>
      <color theme="1"/>
      <name val="Arial"/>
      <family val="2"/>
      <charset val="204"/>
    </font>
    <font>
      <sz val="10"/>
      <color theme="1"/>
      <name val="Calibri"/>
      <family val="2"/>
      <charset val="204"/>
      <scheme val="minor"/>
    </font>
    <font>
      <sz val="11"/>
      <color indexed="8"/>
      <name val="Calibri"/>
      <family val="2"/>
      <scheme val="minor"/>
    </font>
    <font>
      <sz val="8"/>
      <color rgb="FF000000"/>
      <name val="Arial"/>
      <family val="2"/>
      <charset val="204"/>
    </font>
    <font>
      <u/>
      <sz val="11"/>
      <color theme="10"/>
      <name val="Calibri"/>
      <family val="2"/>
      <scheme val="minor"/>
    </font>
    <font>
      <b/>
      <sz val="8"/>
      <color theme="0" tint="-0.34998626667073579"/>
      <name val="Arial"/>
      <family val="2"/>
      <charset val="204"/>
    </font>
    <font>
      <sz val="9"/>
      <color indexed="81"/>
      <name val="Tahoma"/>
      <family val="2"/>
      <charset val="204"/>
    </font>
    <font>
      <b/>
      <sz val="9"/>
      <color indexed="81"/>
      <name val="Tahoma"/>
      <family val="2"/>
      <charset val="204"/>
    </font>
    <font>
      <b/>
      <sz val="16"/>
      <color rgb="FFFF0000"/>
      <name val="Arial"/>
      <family val="2"/>
      <charset val="204"/>
    </font>
    <font>
      <sz val="10"/>
      <color theme="1"/>
      <name val="Segoe UI"/>
      <family val="2"/>
      <charset val="204"/>
    </font>
    <font>
      <sz val="11"/>
      <color theme="1"/>
      <name val="Times New Roman"/>
      <family val="1"/>
      <charset val="204"/>
    </font>
    <font>
      <b/>
      <sz val="11"/>
      <color theme="1"/>
      <name val="Times New Roman"/>
      <family val="1"/>
      <charset val="204"/>
    </font>
    <font>
      <b/>
      <sz val="10"/>
      <color rgb="FFFFFFFF"/>
      <name val="Arial"/>
      <family val="2"/>
      <charset val="204"/>
    </font>
    <font>
      <sz val="10"/>
      <color theme="1"/>
      <name val="Arial"/>
      <family val="2"/>
      <charset val="204"/>
    </font>
    <font>
      <i/>
      <sz val="8"/>
      <color rgb="FF114C81"/>
      <name val="Calibri"/>
      <family val="2"/>
      <charset val="204"/>
    </font>
    <font>
      <sz val="8"/>
      <color theme="1"/>
      <name val="Arial"/>
      <family val="2"/>
      <charset val="204"/>
    </font>
    <font>
      <b/>
      <sz val="12"/>
      <color theme="1"/>
      <name val="Arial"/>
      <family val="2"/>
      <charset val="204"/>
    </font>
    <font>
      <sz val="12"/>
      <color theme="1"/>
      <name val="Arial"/>
      <family val="2"/>
      <charset val="204"/>
    </font>
    <font>
      <b/>
      <sz val="11"/>
      <color rgb="FF000000"/>
      <name val="Arial"/>
      <family val="2"/>
      <charset val="204"/>
    </font>
    <font>
      <i/>
      <sz val="11"/>
      <color rgb="FF000000"/>
      <name val="Arial"/>
      <family val="2"/>
      <charset val="204"/>
    </font>
    <font>
      <sz val="12"/>
      <name val="Arial"/>
      <family val="2"/>
      <charset val="204"/>
    </font>
    <font>
      <sz val="8"/>
      <color theme="1"/>
      <name val="Arial"/>
      <family val="2"/>
      <charset val="204"/>
    </font>
    <font>
      <b/>
      <sz val="8"/>
      <color theme="1"/>
      <name val="Arial"/>
      <family val="2"/>
      <charset val="204"/>
    </font>
  </fonts>
  <fills count="20">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rgb="FFC6EFCE"/>
      </patternFill>
    </fill>
    <fill>
      <patternFill patternType="solid">
        <fgColor rgb="FFFFC7CE"/>
      </patternFill>
    </fill>
    <fill>
      <patternFill patternType="solid">
        <fgColor rgb="FFF2F2F2"/>
      </patternFill>
    </fill>
    <fill>
      <patternFill patternType="solid">
        <fgColor rgb="FFFFFFCC"/>
      </patternFill>
    </fill>
    <fill>
      <patternFill patternType="solid">
        <fgColor rgb="FF114C81"/>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114C81"/>
      </patternFill>
    </fill>
    <fill>
      <patternFill patternType="solid">
        <fgColor rgb="FFBDD7EE"/>
      </patternFill>
    </fill>
    <fill>
      <patternFill patternType="solid">
        <fgColor rgb="FFD6E4F0"/>
      </patternFill>
    </fill>
    <fill>
      <patternFill patternType="solid">
        <fgColor rgb="FFD6E4F0"/>
        <bgColor indexed="64"/>
      </patternFill>
    </fill>
    <fill>
      <patternFill patternType="solid">
        <fgColor rgb="FFBDD7EE"/>
        <bgColor indexed="64"/>
      </patternFill>
    </fill>
    <fill>
      <patternFill patternType="solid">
        <fgColor rgb="FFF2F2F2"/>
        <bgColor indexed="64"/>
      </patternFill>
    </fill>
  </fills>
  <borders count="32">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thin">
        <color rgb="FF114C81"/>
      </bottom>
      <diagonal/>
    </border>
    <border>
      <left/>
      <right/>
      <top style="medium">
        <color rgb="FF114C81"/>
      </top>
      <bottom style="medium">
        <color rgb="FF114C81"/>
      </bottom>
      <diagonal/>
    </border>
    <border>
      <left/>
      <right/>
      <top style="thin">
        <color rgb="FF002060"/>
      </top>
      <bottom style="thin">
        <color rgb="FF002060"/>
      </bottom>
      <diagonal/>
    </border>
    <border>
      <left/>
      <right/>
      <top style="thin">
        <color rgb="FF114C81"/>
      </top>
      <bottom style="thin">
        <color rgb="FF114C81"/>
      </bottom>
      <diagonal/>
    </border>
    <border>
      <left/>
      <right/>
      <top style="thin">
        <color rgb="FF114C81"/>
      </top>
      <bottom/>
      <diagonal/>
    </border>
    <border>
      <left/>
      <right/>
      <top style="thin">
        <color rgb="FF114C81"/>
      </top>
      <bottom style="medium">
        <color rgb="FF114C81"/>
      </bottom>
      <diagonal/>
    </border>
    <border>
      <left/>
      <right/>
      <top style="thin">
        <color rgb="FF002060"/>
      </top>
      <bottom style="medium">
        <color rgb="FF114C81"/>
      </bottom>
      <diagonal/>
    </border>
    <border>
      <left/>
      <right/>
      <top style="thin">
        <color rgb="FF114C81"/>
      </top>
      <bottom style="thin">
        <color indexed="64"/>
      </bottom>
      <diagonal/>
    </border>
    <border>
      <left/>
      <right style="thin">
        <color indexed="64"/>
      </right>
      <top style="thin">
        <color rgb="FF114C81"/>
      </top>
      <bottom/>
      <diagonal/>
    </border>
    <border>
      <left/>
      <right/>
      <top style="thin">
        <color indexed="64"/>
      </top>
      <bottom style="thin">
        <color indexed="64"/>
      </bottom>
      <diagonal/>
    </border>
    <border>
      <left style="thin">
        <color indexed="64"/>
      </left>
      <right style="thin">
        <color indexed="64"/>
      </right>
      <top style="thin">
        <color rgb="FF114C81"/>
      </top>
      <bottom/>
      <diagonal/>
    </border>
    <border>
      <left/>
      <right style="thin">
        <color indexed="64"/>
      </right>
      <top style="thin">
        <color rgb="FF114C81"/>
      </top>
      <bottom style="thin">
        <color indexed="64"/>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right/>
      <top style="thin">
        <color rgb="FF002060"/>
      </top>
      <bottom/>
      <diagonal/>
    </border>
    <border>
      <left/>
      <right/>
      <top/>
      <bottom style="thin">
        <color rgb="FF002060"/>
      </bottom>
      <diagonal/>
    </border>
    <border>
      <left style="medium">
        <color rgb="FF114C81"/>
      </left>
      <right style="medium">
        <color rgb="FF114C81"/>
      </right>
      <top style="medium">
        <color rgb="FF114C81"/>
      </top>
      <bottom style="medium">
        <color rgb="FF114C81"/>
      </bottom>
      <diagonal/>
    </border>
    <border>
      <left/>
      <right style="medium">
        <color rgb="FF114C81"/>
      </right>
      <top/>
      <bottom/>
      <diagonal/>
    </border>
    <border>
      <left style="medium">
        <color rgb="FF114C81"/>
      </left>
      <right/>
      <top style="medium">
        <color rgb="FF114C81"/>
      </top>
      <bottom style="medium">
        <color rgb="FF114C81"/>
      </bottom>
      <diagonal/>
    </border>
    <border>
      <left/>
      <right style="medium">
        <color rgb="FF114C81"/>
      </right>
      <top style="medium">
        <color rgb="FF114C81"/>
      </top>
      <bottom style="medium">
        <color rgb="FF114C81"/>
      </bottom>
      <diagonal/>
    </border>
    <border>
      <left style="medium">
        <color rgb="FF114C81"/>
      </left>
      <right/>
      <top/>
      <bottom/>
      <diagonal/>
    </border>
    <border>
      <left style="medium">
        <color rgb="FF114C81"/>
      </left>
      <right/>
      <top/>
      <bottom style="thin">
        <color indexed="64"/>
      </bottom>
      <diagonal/>
    </border>
    <border>
      <left/>
      <right style="medium">
        <color rgb="FF114C81"/>
      </right>
      <top/>
      <bottom style="thin">
        <color indexed="64"/>
      </bottom>
      <diagonal/>
    </border>
    <border>
      <left style="thin">
        <color indexed="64"/>
      </left>
      <right style="thin">
        <color rgb="FF114C81"/>
      </right>
      <top style="thin">
        <color rgb="FF114C81"/>
      </top>
      <bottom style="thin">
        <color rgb="FF114C81"/>
      </bottom>
      <diagonal/>
    </border>
    <border>
      <left style="thin">
        <color rgb="FF114C81"/>
      </left>
      <right/>
      <top style="thin">
        <color rgb="FF114C81"/>
      </top>
      <bottom/>
      <diagonal/>
    </border>
    <border>
      <left style="thin">
        <color rgb="FF114C81"/>
      </left>
      <right/>
      <top/>
      <bottom/>
      <diagonal/>
    </border>
  </borders>
  <cellStyleXfs count="81">
    <xf numFmtId="0" fontId="0" fillId="0" borderId="0"/>
    <xf numFmtId="9" fontId="1" fillId="0" borderId="0" applyFont="0" applyFill="0" applyBorder="0" applyAlignment="0" applyProtection="0"/>
    <xf numFmtId="0" fontId="3" fillId="0" borderId="0"/>
    <xf numFmtId="43" fontId="1" fillId="0" borderId="0" applyFont="0" applyFill="0" applyBorder="0" applyAlignment="0" applyProtection="0"/>
    <xf numFmtId="0" fontId="8" fillId="0" borderId="0"/>
    <xf numFmtId="0" fontId="10" fillId="6" borderId="0" applyNumberFormat="0" applyBorder="0" applyAlignment="0" applyProtection="0"/>
    <xf numFmtId="0" fontId="11" fillId="7" borderId="4" applyNumberFormat="0" applyAlignment="0" applyProtection="0"/>
    <xf numFmtId="166" fontId="8" fillId="0" borderId="0" applyFont="0" applyFill="0" applyBorder="0" applyAlignment="0" applyProtection="0"/>
    <xf numFmtId="166" fontId="9" fillId="0" borderId="0" applyFont="0" applyFill="0" applyBorder="0" applyAlignment="0" applyProtection="0"/>
    <xf numFmtId="43" fontId="9"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2" fillId="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8" fillId="0" borderId="0"/>
    <xf numFmtId="0" fontId="3" fillId="8" borderId="6" applyNumberFormat="0" applyFont="0" applyAlignment="0" applyProtection="0"/>
    <xf numFmtId="0" fontId="3" fillId="8" borderId="6" applyNumberFormat="0" applyFont="0" applyAlignment="0" applyProtection="0"/>
    <xf numFmtId="0" fontId="13" fillId="7" borderId="5" applyNumberFormat="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22" fillId="0" borderId="0"/>
    <xf numFmtId="0" fontId="14" fillId="0" borderId="0"/>
    <xf numFmtId="0" fontId="32" fillId="0" borderId="0"/>
    <xf numFmtId="0" fontId="14" fillId="0" borderId="0"/>
    <xf numFmtId="0" fontId="1" fillId="0" borderId="0"/>
    <xf numFmtId="0" fontId="39" fillId="0" borderId="0"/>
    <xf numFmtId="43" fontId="39" fillId="0" borderId="0" applyFont="0" applyFill="0" applyBorder="0" applyAlignment="0" applyProtection="0"/>
    <xf numFmtId="0" fontId="42" fillId="0" borderId="0"/>
    <xf numFmtId="9" fontId="42" fillId="0" borderId="0" applyFont="0" applyFill="0" applyBorder="0" applyAlignment="0" applyProtection="0"/>
    <xf numFmtId="0" fontId="43" fillId="0" borderId="0" applyNumberFormat="0" applyFill="0" applyBorder="0" applyAlignment="0" applyProtection="0"/>
    <xf numFmtId="0" fontId="1" fillId="0" borderId="0" applyAlignment="0"/>
    <xf numFmtId="43" fontId="1" fillId="0" borderId="0" applyFont="0" applyFill="0" applyBorder="0" applyAlignment="0" applyProtection="0"/>
    <xf numFmtId="0" fontId="21" fillId="0" borderId="0"/>
    <xf numFmtId="171"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0" fontId="3" fillId="0" borderId="0"/>
    <xf numFmtId="0" fontId="56" fillId="0" borderId="0"/>
    <xf numFmtId="0" fontId="1" fillId="0" borderId="0"/>
    <xf numFmtId="171" fontId="1" fillId="0" borderId="0" applyFont="0" applyFill="0" applyBorder="0" applyAlignment="0" applyProtection="0"/>
    <xf numFmtId="0" fontId="57" fillId="0" borderId="0">
      <alignment horizontal="left" vertical="center"/>
    </xf>
    <xf numFmtId="0" fontId="1" fillId="0" borderId="0"/>
    <xf numFmtId="172" fontId="38" fillId="11" borderId="19">
      <alignment horizontal="right"/>
    </xf>
    <xf numFmtId="0" fontId="14" fillId="0" borderId="0"/>
    <xf numFmtId="0" fontId="3" fillId="0" borderId="0"/>
    <xf numFmtId="171" fontId="3" fillId="0" borderId="0" applyFont="0" applyFill="0" applyBorder="0" applyAlignment="0" applyProtection="0"/>
    <xf numFmtId="43" fontId="3" fillId="0" borderId="0" applyFont="0" applyFill="0" applyBorder="0" applyAlignment="0" applyProtection="0"/>
    <xf numFmtId="0" fontId="1" fillId="0" borderId="0"/>
    <xf numFmtId="171" fontId="1" fillId="0" borderId="0" applyFont="0" applyFill="0" applyBorder="0" applyAlignment="0" applyProtection="0"/>
    <xf numFmtId="0" fontId="1" fillId="0" borderId="0"/>
    <xf numFmtId="0" fontId="58" fillId="0" borderId="0" applyNumberFormat="0" applyFill="0" applyBorder="0" applyAlignment="0" applyProtection="0"/>
    <xf numFmtId="0" fontId="14" fillId="0" borderId="0"/>
    <xf numFmtId="9" fontId="3" fillId="0" borderId="0" applyFont="0" applyFill="0" applyBorder="0" applyAlignment="0" applyProtection="0"/>
    <xf numFmtId="43" fontId="14" fillId="0" borderId="0" applyFont="0" applyFill="0" applyBorder="0" applyAlignment="0" applyProtection="0"/>
    <xf numFmtId="0" fontId="14" fillId="0" borderId="0"/>
    <xf numFmtId="0" fontId="1" fillId="0" borderId="0"/>
    <xf numFmtId="0" fontId="1" fillId="0" borderId="0"/>
    <xf numFmtId="43" fontId="1" fillId="0" borderId="0" applyFont="0" applyFill="0" applyBorder="0" applyAlignment="0" applyProtection="0"/>
    <xf numFmtId="164" fontId="3" fillId="0" borderId="0" applyFont="0" applyFill="0" applyBorder="0" applyAlignment="0" applyProtection="0"/>
    <xf numFmtId="43" fontId="1" fillId="0" borderId="0" applyFont="0" applyFill="0" applyBorder="0" applyAlignment="0" applyProtection="0"/>
    <xf numFmtId="0" fontId="1" fillId="0" borderId="0"/>
    <xf numFmtId="0" fontId="63" fillId="0" borderId="0"/>
    <xf numFmtId="43" fontId="1" fillId="0" borderId="0" applyFont="0" applyFill="0" applyBorder="0" applyAlignment="0" applyProtection="0"/>
    <xf numFmtId="9" fontId="1" fillId="0" borderId="0" applyFont="0" applyFill="0" applyBorder="0" applyAlignment="0" applyProtection="0"/>
  </cellStyleXfs>
  <cellXfs count="397">
    <xf numFmtId="0" fontId="0" fillId="0" borderId="0" xfId="0"/>
    <xf numFmtId="0" fontId="2" fillId="0" borderId="0" xfId="0" applyFont="1"/>
    <xf numFmtId="0" fontId="6" fillId="0" borderId="0" xfId="0" applyFont="1"/>
    <xf numFmtId="3" fontId="0" fillId="0" borderId="0" xfId="0" applyNumberFormat="1"/>
    <xf numFmtId="0" fontId="5" fillId="0" borderId="0" xfId="0" applyFont="1" applyAlignment="1">
      <alignment vertical="center"/>
    </xf>
    <xf numFmtId="0" fontId="6" fillId="0" borderId="0" xfId="0" applyFont="1" applyAlignment="1">
      <alignment vertical="center"/>
    </xf>
    <xf numFmtId="169" fontId="0" fillId="0" borderId="0" xfId="3" applyNumberFormat="1" applyFont="1"/>
    <xf numFmtId="0" fontId="19" fillId="0" borderId="0" xfId="0" applyFont="1" applyAlignment="1">
      <alignment vertical="center" wrapText="1"/>
    </xf>
    <xf numFmtId="0" fontId="0" fillId="0" borderId="0" xfId="0" applyAlignment="1">
      <alignment vertical="center"/>
    </xf>
    <xf numFmtId="0" fontId="22" fillId="0" borderId="0" xfId="36"/>
    <xf numFmtId="0" fontId="23" fillId="0" borderId="0" xfId="36" applyFont="1" applyAlignment="1">
      <alignment horizontal="center"/>
    </xf>
    <xf numFmtId="0" fontId="20" fillId="0" borderId="0" xfId="0" applyFont="1"/>
    <xf numFmtId="0" fontId="5" fillId="0" borderId="0" xfId="0" applyFont="1"/>
    <xf numFmtId="0" fontId="5" fillId="0" borderId="8" xfId="0" applyFont="1" applyBorder="1"/>
    <xf numFmtId="0" fontId="27" fillId="0" borderId="0" xfId="0" applyFont="1" applyAlignment="1">
      <alignment horizontal="left" indent="1"/>
    </xf>
    <xf numFmtId="0" fontId="27" fillId="0" borderId="0" xfId="0" applyFont="1" applyAlignment="1">
      <alignment horizontal="center"/>
    </xf>
    <xf numFmtId="0" fontId="27" fillId="0" borderId="0" xfId="0" applyFont="1" applyAlignment="1">
      <alignment horizontal="left"/>
    </xf>
    <xf numFmtId="0" fontId="28" fillId="0" borderId="7" xfId="0" applyFont="1" applyBorder="1"/>
    <xf numFmtId="0" fontId="29" fillId="0" borderId="7" xfId="0" applyFont="1" applyBorder="1" applyAlignment="1">
      <alignment horizontal="center"/>
    </xf>
    <xf numFmtId="0" fontId="25" fillId="9" borderId="0" xfId="0" applyFont="1" applyFill="1" applyAlignment="1">
      <alignment horizontal="center"/>
    </xf>
    <xf numFmtId="0" fontId="25" fillId="9" borderId="0" xfId="0" applyFont="1" applyFill="1"/>
    <xf numFmtId="0" fontId="30" fillId="0" borderId="7" xfId="0" applyFont="1" applyBorder="1" applyAlignment="1">
      <alignment horizontal="right"/>
    </xf>
    <xf numFmtId="0" fontId="24" fillId="9" borderId="0" xfId="0" applyFont="1" applyFill="1" applyAlignment="1">
      <alignment vertical="center"/>
    </xf>
    <xf numFmtId="0" fontId="25" fillId="9" borderId="0" xfId="0" applyFont="1" applyFill="1" applyAlignment="1">
      <alignment horizontal="center" vertical="center"/>
    </xf>
    <xf numFmtId="0" fontId="25" fillId="9" borderId="0" xfId="0" applyFont="1" applyFill="1" applyAlignment="1">
      <alignment vertical="center"/>
    </xf>
    <xf numFmtId="0" fontId="20" fillId="0" borderId="0" xfId="0" applyFont="1" applyAlignment="1">
      <alignment vertical="center"/>
    </xf>
    <xf numFmtId="0" fontId="6" fillId="0" borderId="0" xfId="0" applyFont="1" applyAlignment="1">
      <alignment horizontal="center" vertical="center"/>
    </xf>
    <xf numFmtId="0" fontId="5" fillId="0" borderId="8" xfId="0" applyFont="1" applyBorder="1" applyAlignment="1">
      <alignment vertical="center"/>
    </xf>
    <xf numFmtId="0" fontId="4" fillId="0" borderId="8" xfId="0" applyFont="1" applyBorder="1" applyAlignment="1">
      <alignment horizontal="center" vertical="center"/>
    </xf>
    <xf numFmtId="0" fontId="28" fillId="0" borderId="7" xfId="0" applyFont="1" applyBorder="1" applyAlignment="1">
      <alignment vertical="center"/>
    </xf>
    <xf numFmtId="0" fontId="29" fillId="0" borderId="7" xfId="0" applyFont="1" applyBorder="1" applyAlignment="1">
      <alignment horizontal="center" vertical="center"/>
    </xf>
    <xf numFmtId="0" fontId="29" fillId="0" borderId="7" xfId="0" applyFont="1" applyBorder="1" applyAlignment="1">
      <alignment vertical="center"/>
    </xf>
    <xf numFmtId="16" fontId="30" fillId="0" borderId="7" xfId="0" applyNumberFormat="1" applyFont="1" applyBorder="1" applyAlignment="1">
      <alignment horizontal="right" vertical="center"/>
    </xf>
    <xf numFmtId="0" fontId="26" fillId="0" borderId="0" xfId="0" applyFont="1" applyAlignment="1">
      <alignment horizontal="center" vertical="center"/>
    </xf>
    <xf numFmtId="169" fontId="26" fillId="0" borderId="0" xfId="3" applyNumberFormat="1" applyFont="1" applyBorder="1"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169" fontId="27" fillId="0" borderId="0" xfId="3" applyNumberFormat="1" applyFont="1" applyBorder="1" applyAlignment="1">
      <alignment vertical="center"/>
    </xf>
    <xf numFmtId="0" fontId="29" fillId="0" borderId="0" xfId="0" applyFont="1" applyAlignment="1">
      <alignment horizontal="center" vertical="center"/>
    </xf>
    <xf numFmtId="0" fontId="29" fillId="0" borderId="0" xfId="0" applyFont="1" applyAlignment="1">
      <alignment vertical="center"/>
    </xf>
    <xf numFmtId="0" fontId="27" fillId="0" borderId="0" xfId="0" applyFont="1" applyAlignment="1">
      <alignment horizontal="left" vertical="center" wrapText="1"/>
    </xf>
    <xf numFmtId="0" fontId="28" fillId="0" borderId="7" xfId="0" applyFont="1" applyBorder="1" applyAlignment="1">
      <alignment vertical="center" wrapText="1"/>
    </xf>
    <xf numFmtId="0" fontId="27" fillId="0" borderId="0" xfId="0" applyFont="1" applyAlignment="1">
      <alignment horizontal="left" vertical="center" wrapText="1" indent="1"/>
    </xf>
    <xf numFmtId="0" fontId="27" fillId="0" borderId="0" xfId="0" applyFont="1" applyAlignment="1">
      <alignment horizontal="left" vertical="center" indent="1"/>
    </xf>
    <xf numFmtId="0" fontId="26" fillId="0" borderId="0" xfId="0" applyFont="1" applyAlignment="1">
      <alignment horizontal="left" vertical="center"/>
    </xf>
    <xf numFmtId="0" fontId="26" fillId="0" borderId="0" xfId="0" applyFont="1" applyAlignment="1">
      <alignment horizontal="left" vertical="center" wrapText="1"/>
    </xf>
    <xf numFmtId="0" fontId="2" fillId="0" borderId="0" xfId="0" applyFont="1" applyAlignment="1">
      <alignment vertical="center"/>
    </xf>
    <xf numFmtId="0" fontId="27" fillId="0" borderId="0" xfId="0" applyFont="1" applyAlignment="1">
      <alignment horizontal="left" vertical="center" wrapText="1" indent="2"/>
    </xf>
    <xf numFmtId="0" fontId="26" fillId="0" borderId="0" xfId="0" applyFont="1" applyAlignment="1">
      <alignment vertical="center" wrapText="1"/>
    </xf>
    <xf numFmtId="0" fontId="31" fillId="0" borderId="0" xfId="0" applyFont="1" applyAlignment="1">
      <alignment horizontal="left" vertical="center" wrapText="1" indent="1"/>
    </xf>
    <xf numFmtId="0" fontId="33" fillId="0" borderId="0" xfId="0" applyFont="1"/>
    <xf numFmtId="169" fontId="27" fillId="0" borderId="0" xfId="3" applyNumberFormat="1" applyFont="1" applyBorder="1" applyAlignment="1">
      <alignment horizontal="center" vertical="center"/>
    </xf>
    <xf numFmtId="169" fontId="27" fillId="0" borderId="0" xfId="3" applyNumberFormat="1" applyFont="1" applyFill="1" applyBorder="1" applyAlignment="1">
      <alignment horizontal="center" vertical="center"/>
    </xf>
    <xf numFmtId="169" fontId="26" fillId="0" borderId="0" xfId="3" applyNumberFormat="1" applyFont="1" applyBorder="1" applyAlignment="1">
      <alignment horizontal="center" vertical="center"/>
    </xf>
    <xf numFmtId="169" fontId="27" fillId="0" borderId="0" xfId="3" applyNumberFormat="1" applyFont="1" applyBorder="1" applyAlignment="1">
      <alignment horizontal="center" vertical="center" wrapText="1"/>
    </xf>
    <xf numFmtId="169" fontId="27" fillId="0" borderId="0" xfId="3" applyNumberFormat="1" applyFont="1" applyBorder="1" applyAlignment="1">
      <alignment horizontal="right" vertical="center"/>
    </xf>
    <xf numFmtId="0" fontId="4" fillId="0" borderId="8" xfId="0" applyFont="1" applyBorder="1" applyAlignment="1">
      <alignment horizontal="center" vertical="center" wrapText="1"/>
    </xf>
    <xf numFmtId="0" fontId="19" fillId="0" borderId="0" xfId="0" applyFont="1" applyAlignment="1">
      <alignment vertical="center"/>
    </xf>
    <xf numFmtId="0" fontId="19" fillId="0" borderId="9" xfId="0" applyFont="1" applyBorder="1" applyAlignment="1">
      <alignment vertical="center" wrapText="1"/>
    </xf>
    <xf numFmtId="0" fontId="19" fillId="0" borderId="10" xfId="0" applyFont="1" applyBorder="1" applyAlignment="1">
      <alignment vertical="center" wrapText="1"/>
    </xf>
    <xf numFmtId="0" fontId="24" fillId="9" borderId="10" xfId="0" applyFont="1" applyFill="1" applyBorder="1" applyAlignment="1">
      <alignment vertical="center" wrapText="1"/>
    </xf>
    <xf numFmtId="0" fontId="24" fillId="9" borderId="9" xfId="0" applyFont="1" applyFill="1" applyBorder="1" applyAlignment="1">
      <alignment vertical="center" wrapText="1"/>
    </xf>
    <xf numFmtId="0" fontId="19" fillId="0" borderId="11" xfId="0" applyFont="1" applyBorder="1" applyAlignment="1">
      <alignment vertical="center" wrapText="1"/>
    </xf>
    <xf numFmtId="0" fontId="35" fillId="0" borderId="0" xfId="0" applyFont="1" applyAlignment="1">
      <alignment vertical="center" wrapText="1"/>
    </xf>
    <xf numFmtId="170" fontId="27" fillId="0" borderId="0" xfId="3" applyNumberFormat="1" applyFont="1" applyBorder="1" applyAlignment="1">
      <alignment vertical="center"/>
    </xf>
    <xf numFmtId="169" fontId="27" fillId="0" borderId="0" xfId="3" applyNumberFormat="1" applyFont="1" applyFill="1" applyBorder="1" applyAlignment="1">
      <alignment vertical="center"/>
    </xf>
    <xf numFmtId="9" fontId="27" fillId="0" borderId="0" xfId="1" applyFont="1" applyBorder="1" applyAlignment="1">
      <alignment vertical="center"/>
    </xf>
    <xf numFmtId="0" fontId="5" fillId="0" borderId="8" xfId="0" applyFont="1" applyBorder="1" applyAlignment="1">
      <alignment vertical="center" wrapText="1"/>
    </xf>
    <xf numFmtId="0" fontId="5" fillId="0" borderId="0" xfId="0" applyFont="1" applyAlignment="1">
      <alignment vertical="center" wrapText="1"/>
    </xf>
    <xf numFmtId="169" fontId="31" fillId="0" borderId="0" xfId="3" applyNumberFormat="1" applyFont="1" applyBorder="1" applyAlignment="1">
      <alignment vertical="center"/>
    </xf>
    <xf numFmtId="0" fontId="33" fillId="0" borderId="0" xfId="0" applyFont="1" applyAlignment="1">
      <alignment vertical="center"/>
    </xf>
    <xf numFmtId="9" fontId="27" fillId="0" borderId="0" xfId="1" applyFont="1" applyFill="1" applyBorder="1" applyAlignment="1">
      <alignment vertical="center"/>
    </xf>
    <xf numFmtId="169" fontId="27" fillId="0" borderId="0" xfId="3" applyNumberFormat="1" applyFont="1" applyFill="1" applyBorder="1" applyAlignment="1">
      <alignment horizontal="right" vertical="center"/>
    </xf>
    <xf numFmtId="169" fontId="0" fillId="0" borderId="0" xfId="0" applyNumberFormat="1" applyAlignment="1">
      <alignment vertical="center"/>
    </xf>
    <xf numFmtId="0" fontId="36" fillId="0" borderId="0" xfId="0" applyFont="1"/>
    <xf numFmtId="0" fontId="31" fillId="0" borderId="0" xfId="0" applyFont="1" applyAlignment="1">
      <alignment vertical="center"/>
    </xf>
    <xf numFmtId="0" fontId="4" fillId="0" borderId="8" xfId="0" applyFont="1" applyBorder="1" applyAlignment="1">
      <alignment vertical="center"/>
    </xf>
    <xf numFmtId="43" fontId="27" fillId="0" borderId="0" xfId="3" applyFont="1" applyAlignment="1">
      <alignment horizontal="right" vertical="center"/>
    </xf>
    <xf numFmtId="169" fontId="27" fillId="0" borderId="0" xfId="3" applyNumberFormat="1" applyFont="1" applyAlignment="1">
      <alignment horizontal="right" vertical="center"/>
    </xf>
    <xf numFmtId="169" fontId="27" fillId="0" borderId="0" xfId="3" applyNumberFormat="1" applyFont="1" applyAlignment="1">
      <alignment vertical="center"/>
    </xf>
    <xf numFmtId="43" fontId="27" fillId="0" borderId="0" xfId="3" applyFont="1" applyAlignment="1">
      <alignment vertical="center"/>
    </xf>
    <xf numFmtId="43" fontId="6" fillId="0" borderId="0" xfId="3" applyFont="1" applyAlignment="1">
      <alignment vertical="center"/>
    </xf>
    <xf numFmtId="0" fontId="38" fillId="11" borderId="0" xfId="39" applyFont="1" applyFill="1" applyAlignment="1">
      <alignment horizontal="left" vertical="center"/>
    </xf>
    <xf numFmtId="16" fontId="30" fillId="0" borderId="7" xfId="0" applyNumberFormat="1" applyFont="1" applyBorder="1" applyAlignment="1">
      <alignment horizontal="right"/>
    </xf>
    <xf numFmtId="0" fontId="4" fillId="0" borderId="8" xfId="0" applyFont="1" applyBorder="1" applyAlignment="1">
      <alignment horizontal="right" vertical="center"/>
    </xf>
    <xf numFmtId="169" fontId="6" fillId="0" borderId="0" xfId="0" applyNumberFormat="1" applyFont="1" applyAlignment="1">
      <alignment horizontal="center" vertical="center"/>
    </xf>
    <xf numFmtId="169" fontId="31" fillId="0" borderId="0" xfId="3" applyNumberFormat="1" applyFont="1" applyFill="1" applyBorder="1" applyAlignment="1">
      <alignment vertical="center"/>
    </xf>
    <xf numFmtId="169" fontId="27" fillId="0" borderId="0" xfId="3" applyNumberFormat="1" applyFont="1" applyAlignment="1">
      <alignment horizontal="center" vertical="center"/>
    </xf>
    <xf numFmtId="9" fontId="0" fillId="0" borderId="0" xfId="1" applyFont="1" applyAlignment="1">
      <alignment vertical="center"/>
    </xf>
    <xf numFmtId="9" fontId="0" fillId="0" borderId="0" xfId="0" applyNumberFormat="1"/>
    <xf numFmtId="169" fontId="37" fillId="0" borderId="0" xfId="0" applyNumberFormat="1" applyFont="1" applyAlignment="1">
      <alignment vertical="center"/>
    </xf>
    <xf numFmtId="169" fontId="26" fillId="0" borderId="0" xfId="3" applyNumberFormat="1" applyFont="1" applyFill="1" applyBorder="1" applyAlignment="1">
      <alignment horizontal="center" vertical="center"/>
    </xf>
    <xf numFmtId="169" fontId="26" fillId="0" borderId="0" xfId="3" applyNumberFormat="1" applyFont="1" applyFill="1" applyBorder="1" applyAlignment="1">
      <alignment vertical="center"/>
    </xf>
    <xf numFmtId="9" fontId="31" fillId="0" borderId="0" xfId="1" applyFont="1" applyBorder="1" applyAlignment="1">
      <alignment vertical="center"/>
    </xf>
    <xf numFmtId="9" fontId="31" fillId="0" borderId="0" xfId="1" applyFont="1" applyFill="1" applyBorder="1" applyAlignment="1">
      <alignment vertical="center"/>
    </xf>
    <xf numFmtId="0" fontId="31" fillId="0" borderId="0" xfId="0" applyFont="1" applyAlignment="1">
      <alignment horizontal="left" vertical="center"/>
    </xf>
    <xf numFmtId="169" fontId="40" fillId="0" borderId="0" xfId="3" applyNumberFormat="1" applyFont="1" applyBorder="1" applyAlignment="1">
      <alignment vertical="center"/>
    </xf>
    <xf numFmtId="169" fontId="27" fillId="0" borderId="0" xfId="3" applyNumberFormat="1" applyFont="1" applyFill="1" applyBorder="1"/>
    <xf numFmtId="9" fontId="0" fillId="0" borderId="0" xfId="1" applyFont="1"/>
    <xf numFmtId="169" fontId="2" fillId="0" borderId="0" xfId="0" applyNumberFormat="1" applyFont="1"/>
    <xf numFmtId="43" fontId="27" fillId="0" borderId="0" xfId="3" applyFont="1" applyFill="1" applyAlignment="1">
      <alignment vertical="center"/>
    </xf>
    <xf numFmtId="43" fontId="27" fillId="0" borderId="0" xfId="3" applyFont="1" applyFill="1" applyAlignment="1">
      <alignment horizontal="right" vertical="center"/>
    </xf>
    <xf numFmtId="169" fontId="27" fillId="0" borderId="0" xfId="3" applyNumberFormat="1" applyFont="1" applyFill="1" applyAlignment="1">
      <alignment vertical="center"/>
    </xf>
    <xf numFmtId="169" fontId="27" fillId="0" borderId="0" xfId="3" applyNumberFormat="1" applyFont="1" applyFill="1" applyAlignment="1">
      <alignment horizontal="right" vertical="center"/>
    </xf>
    <xf numFmtId="0" fontId="17" fillId="9" borderId="0" xfId="0" applyFont="1" applyFill="1"/>
    <xf numFmtId="0" fontId="28" fillId="0" borderId="7" xfId="0" applyFont="1" applyBorder="1" applyAlignment="1">
      <alignment horizontal="right"/>
    </xf>
    <xf numFmtId="0" fontId="26" fillId="0" borderId="0" xfId="0" applyFont="1"/>
    <xf numFmtId="169" fontId="26" fillId="0" borderId="0" xfId="3" applyNumberFormat="1" applyFont="1" applyBorder="1"/>
    <xf numFmtId="169" fontId="26" fillId="0" borderId="0" xfId="3" applyNumberFormat="1" applyFont="1" applyFill="1" applyBorder="1"/>
    <xf numFmtId="169" fontId="26" fillId="0" borderId="0" xfId="0" applyNumberFormat="1" applyFont="1"/>
    <xf numFmtId="169" fontId="26" fillId="0" borderId="0" xfId="3" applyNumberFormat="1" applyFont="1" applyFill="1" applyBorder="1" applyAlignment="1">
      <alignment horizontal="right" vertical="center"/>
    </xf>
    <xf numFmtId="10" fontId="31" fillId="0" borderId="0" xfId="1" applyNumberFormat="1" applyFont="1" applyBorder="1" applyAlignment="1">
      <alignment vertical="center"/>
    </xf>
    <xf numFmtId="165" fontId="27" fillId="0" borderId="0" xfId="1" applyNumberFormat="1" applyFont="1" applyFill="1" applyBorder="1" applyAlignment="1">
      <alignment vertical="center"/>
    </xf>
    <xf numFmtId="0" fontId="26" fillId="0" borderId="11" xfId="0" applyFont="1" applyBorder="1" applyAlignment="1">
      <alignment horizontal="left"/>
    </xf>
    <xf numFmtId="0" fontId="31" fillId="0" borderId="11" xfId="0" applyFont="1" applyBorder="1" applyAlignment="1">
      <alignment horizontal="left" vertical="center" wrapText="1"/>
    </xf>
    <xf numFmtId="0" fontId="27" fillId="0" borderId="11" xfId="0" applyFont="1" applyBorder="1" applyAlignment="1">
      <alignment horizontal="center" vertical="center" wrapText="1"/>
    </xf>
    <xf numFmtId="0" fontId="3" fillId="0" borderId="0" xfId="18"/>
    <xf numFmtId="0" fontId="31" fillId="0" borderId="14" xfId="0" applyFont="1" applyBorder="1" applyAlignment="1">
      <alignment horizontal="left" vertical="center" wrapText="1"/>
    </xf>
    <xf numFmtId="9" fontId="27" fillId="0" borderId="0" xfId="1" applyFont="1" applyFill="1" applyAlignment="1">
      <alignment vertical="center"/>
    </xf>
    <xf numFmtId="9" fontId="27" fillId="0" borderId="0" xfId="1" applyFont="1" applyFill="1" applyAlignment="1">
      <alignment horizontal="right" vertical="center"/>
    </xf>
    <xf numFmtId="169" fontId="27" fillId="10" borderId="0" xfId="3" applyNumberFormat="1" applyFont="1" applyFill="1" applyBorder="1" applyAlignment="1">
      <alignment horizontal="center" vertical="center"/>
    </xf>
    <xf numFmtId="169" fontId="37" fillId="10" borderId="0" xfId="3" applyNumberFormat="1" applyFont="1" applyFill="1" applyBorder="1" applyAlignment="1">
      <alignment horizontal="center" vertical="center"/>
    </xf>
    <xf numFmtId="169" fontId="37" fillId="10" borderId="0" xfId="3" applyNumberFormat="1" applyFont="1" applyFill="1" applyBorder="1" applyAlignment="1">
      <alignment vertical="center"/>
    </xf>
    <xf numFmtId="169" fontId="26" fillId="10" borderId="0" xfId="3" applyNumberFormat="1" applyFont="1" applyFill="1" applyBorder="1" applyAlignment="1">
      <alignment horizontal="center" vertical="center"/>
    </xf>
    <xf numFmtId="169" fontId="26" fillId="10" borderId="0" xfId="3" applyNumberFormat="1" applyFont="1" applyFill="1" applyBorder="1" applyAlignment="1">
      <alignment vertical="center"/>
    </xf>
    <xf numFmtId="0" fontId="47" fillId="0" borderId="0" xfId="36" applyFont="1"/>
    <xf numFmtId="0" fontId="44" fillId="0" borderId="0" xfId="36" applyFont="1"/>
    <xf numFmtId="0" fontId="7" fillId="0" borderId="0" xfId="36" applyFont="1"/>
    <xf numFmtId="43" fontId="27" fillId="0" borderId="0" xfId="3" applyFont="1" applyFill="1" applyBorder="1" applyAlignment="1">
      <alignment vertical="center"/>
    </xf>
    <xf numFmtId="0" fontId="27" fillId="0" borderId="0" xfId="1" applyNumberFormat="1" applyFont="1" applyFill="1" applyAlignment="1">
      <alignment vertical="center"/>
    </xf>
    <xf numFmtId="169" fontId="27" fillId="0" borderId="0" xfId="3" applyNumberFormat="1" applyFont="1" applyFill="1" applyBorder="1" applyAlignment="1">
      <alignment vertical="center" wrapText="1"/>
    </xf>
    <xf numFmtId="169" fontId="44" fillId="0" borderId="0" xfId="3" applyNumberFormat="1" applyFont="1" applyFill="1" applyBorder="1" applyAlignment="1">
      <alignment horizontal="center" vertical="center"/>
    </xf>
    <xf numFmtId="0" fontId="49" fillId="0" borderId="0" xfId="0" applyFont="1" applyAlignment="1">
      <alignment horizontal="left" vertical="center"/>
    </xf>
    <xf numFmtId="169" fontId="44" fillId="0" borderId="0" xfId="3" applyNumberFormat="1" applyFont="1" applyFill="1" applyBorder="1" applyAlignment="1">
      <alignment horizontal="right" vertical="center"/>
    </xf>
    <xf numFmtId="0" fontId="44" fillId="0" borderId="0" xfId="0" applyFont="1" applyAlignment="1">
      <alignment horizontal="center" vertical="center"/>
    </xf>
    <xf numFmtId="0" fontId="44" fillId="0" borderId="0" xfId="0" applyFont="1" applyAlignment="1">
      <alignment horizontal="left" vertical="center"/>
    </xf>
    <xf numFmtId="0" fontId="44" fillId="0" borderId="0" xfId="0" applyFont="1" applyAlignment="1">
      <alignment horizontal="center"/>
    </xf>
    <xf numFmtId="0" fontId="44" fillId="0" borderId="0" xfId="0" applyFont="1" applyAlignment="1">
      <alignment vertical="center"/>
    </xf>
    <xf numFmtId="0" fontId="44" fillId="0" borderId="0" xfId="0" applyFont="1" applyAlignment="1">
      <alignment horizontal="left"/>
    </xf>
    <xf numFmtId="0" fontId="44" fillId="0" borderId="0" xfId="39" applyFont="1" applyAlignment="1">
      <alignment horizontal="left" vertical="center"/>
    </xf>
    <xf numFmtId="0" fontId="44" fillId="0" borderId="0" xfId="0" applyFont="1"/>
    <xf numFmtId="0" fontId="0" fillId="10" borderId="0" xfId="0" applyFill="1"/>
    <xf numFmtId="0" fontId="48" fillId="0" borderId="0" xfId="45" applyFont="1" applyFill="1" applyBorder="1" applyAlignment="1"/>
    <xf numFmtId="0" fontId="44" fillId="2" borderId="0" xfId="0" applyFont="1" applyFill="1"/>
    <xf numFmtId="0" fontId="0" fillId="2" borderId="0" xfId="0" applyFill="1"/>
    <xf numFmtId="0" fontId="49" fillId="0" borderId="0" xfId="0" applyFont="1"/>
    <xf numFmtId="169" fontId="44" fillId="0" borderId="0" xfId="3" applyNumberFormat="1" applyFont="1" applyFill="1" applyBorder="1" applyAlignment="1">
      <alignment horizontal="center"/>
    </xf>
    <xf numFmtId="0" fontId="44" fillId="0" borderId="0" xfId="0" applyFont="1" applyAlignment="1">
      <alignment vertical="top"/>
    </xf>
    <xf numFmtId="0" fontId="50" fillId="0" borderId="0" xfId="0" applyFont="1"/>
    <xf numFmtId="0" fontId="44" fillId="10" borderId="0" xfId="0" applyFont="1" applyFill="1"/>
    <xf numFmtId="169" fontId="44" fillId="0" borderId="0" xfId="47" applyNumberFormat="1" applyFont="1" applyFill="1" applyBorder="1" applyAlignment="1">
      <alignment horizontal="center" vertical="center"/>
    </xf>
    <xf numFmtId="169" fontId="44" fillId="0" borderId="0" xfId="47" applyNumberFormat="1" applyFont="1" applyFill="1" applyBorder="1" applyAlignment="1">
      <alignment horizontal="right" vertical="center"/>
    </xf>
    <xf numFmtId="0" fontId="50" fillId="10" borderId="0" xfId="0" applyFont="1" applyFill="1"/>
    <xf numFmtId="169" fontId="44" fillId="0" borderId="0" xfId="47" applyNumberFormat="1" applyFont="1" applyFill="1" applyBorder="1" applyAlignment="1">
      <alignment horizontal="center"/>
    </xf>
    <xf numFmtId="9" fontId="44" fillId="0" borderId="0" xfId="1" applyFont="1" applyFill="1" applyBorder="1" applyAlignment="1">
      <alignment vertical="center"/>
    </xf>
    <xf numFmtId="0" fontId="22" fillId="0" borderId="2" xfId="36" applyBorder="1"/>
    <xf numFmtId="0" fontId="19" fillId="0" borderId="0" xfId="36" applyFont="1"/>
    <xf numFmtId="0" fontId="35" fillId="0" borderId="0" xfId="36" applyFont="1"/>
    <xf numFmtId="0" fontId="16" fillId="0" borderId="0" xfId="36" applyFont="1"/>
    <xf numFmtId="0" fontId="43" fillId="0" borderId="2" xfId="45" applyBorder="1" applyAlignment="1"/>
    <xf numFmtId="0" fontId="43" fillId="0" borderId="2" xfId="45" applyBorder="1"/>
    <xf numFmtId="0" fontId="43" fillId="0" borderId="0" xfId="45" applyBorder="1" applyAlignment="1"/>
    <xf numFmtId="0" fontId="43" fillId="0" borderId="0" xfId="45" applyBorder="1"/>
    <xf numFmtId="0" fontId="52" fillId="0" borderId="0" xfId="45" applyFont="1" applyBorder="1" applyAlignment="1"/>
    <xf numFmtId="0" fontId="52" fillId="0" borderId="0" xfId="45" applyFont="1" applyBorder="1"/>
    <xf numFmtId="0" fontId="18" fillId="0" borderId="2" xfId="45" applyFont="1" applyBorder="1" applyAlignment="1"/>
    <xf numFmtId="0" fontId="18" fillId="0" borderId="2" xfId="45" applyFont="1" applyBorder="1"/>
    <xf numFmtId="0" fontId="43" fillId="0" borderId="1" xfId="45" applyBorder="1" applyAlignment="1"/>
    <xf numFmtId="0" fontId="43" fillId="0" borderId="1" xfId="45" applyBorder="1"/>
    <xf numFmtId="0" fontId="53" fillId="0" borderId="0" xfId="45" applyFont="1" applyBorder="1" applyAlignment="1"/>
    <xf numFmtId="0" fontId="27" fillId="0" borderId="15" xfId="0" applyFont="1" applyBorder="1" applyAlignment="1">
      <alignment horizontal="center" vertical="center" wrapText="1"/>
    </xf>
    <xf numFmtId="169" fontId="41" fillId="0" borderId="0" xfId="0" applyNumberFormat="1" applyFont="1" applyAlignment="1">
      <alignment vertical="center"/>
    </xf>
    <xf numFmtId="169" fontId="0" fillId="0" borderId="0" xfId="0" applyNumberFormat="1"/>
    <xf numFmtId="169" fontId="26" fillId="0" borderId="0" xfId="3" applyNumberFormat="1" applyFont="1" applyBorder="1" applyAlignment="1">
      <alignment horizontal="left"/>
    </xf>
    <xf numFmtId="43" fontId="27" fillId="0" borderId="0" xfId="3" applyFont="1" applyFill="1" applyBorder="1" applyAlignment="1">
      <alignment horizontal="right" vertical="center"/>
    </xf>
    <xf numFmtId="16" fontId="30" fillId="0" borderId="1" xfId="0" applyNumberFormat="1" applyFont="1" applyBorder="1" applyAlignment="1">
      <alignment horizontal="right" vertical="center"/>
    </xf>
    <xf numFmtId="9" fontId="37" fillId="0" borderId="0" xfId="1" applyFont="1" applyFill="1" applyBorder="1" applyAlignment="1">
      <alignment vertical="center"/>
    </xf>
    <xf numFmtId="0" fontId="29" fillId="0" borderId="7" xfId="0" applyFont="1" applyBorder="1"/>
    <xf numFmtId="169" fontId="27" fillId="0" borderId="0" xfId="3" applyNumberFormat="1" applyFont="1" applyFill="1"/>
    <xf numFmtId="9" fontId="27" fillId="0" borderId="0" xfId="1" applyFont="1" applyFill="1"/>
    <xf numFmtId="16" fontId="30" fillId="0" borderId="0" xfId="0" applyNumberFormat="1" applyFont="1" applyAlignment="1">
      <alignment horizontal="right" vertical="center"/>
    </xf>
    <xf numFmtId="0" fontId="6"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28" fillId="0" borderId="1" xfId="0" applyFont="1" applyBorder="1" applyAlignment="1">
      <alignment vertical="center"/>
    </xf>
    <xf numFmtId="0" fontId="29" fillId="0" borderId="1" xfId="0" applyFont="1" applyBorder="1" applyAlignment="1">
      <alignment horizontal="center" vertical="center"/>
    </xf>
    <xf numFmtId="0" fontId="30" fillId="0" borderId="0" xfId="0" applyFont="1" applyAlignment="1">
      <alignment horizontal="right"/>
    </xf>
    <xf numFmtId="0" fontId="43" fillId="0" borderId="0" xfId="45" applyFill="1" applyBorder="1" applyAlignment="1"/>
    <xf numFmtId="0" fontId="43" fillId="0" borderId="0" xfId="45" applyFill="1" applyBorder="1"/>
    <xf numFmtId="169" fontId="27" fillId="0" borderId="0" xfId="3" applyNumberFormat="1" applyFont="1" applyFill="1" applyBorder="1" applyAlignment="1">
      <alignment horizontal="center" vertical="center" wrapText="1"/>
    </xf>
    <xf numFmtId="0" fontId="27" fillId="0" borderId="0" xfId="0" applyFont="1" applyAlignment="1">
      <alignment horizontal="center" vertical="center" wrapText="1"/>
    </xf>
    <xf numFmtId="0" fontId="6" fillId="0" borderId="11" xfId="0" applyFont="1" applyBorder="1" applyAlignment="1">
      <alignment vertical="center" wrapText="1"/>
    </xf>
    <xf numFmtId="0" fontId="24" fillId="9" borderId="11" xfId="0" applyFont="1" applyFill="1" applyBorder="1" applyAlignment="1">
      <alignment vertical="center" wrapText="1"/>
    </xf>
    <xf numFmtId="0" fontId="6" fillId="0" borderId="0" xfId="0" applyFont="1" applyAlignment="1">
      <alignment vertical="top" wrapText="1"/>
    </xf>
    <xf numFmtId="0" fontId="6" fillId="0" borderId="7" xfId="0" applyFont="1" applyBorder="1" applyAlignment="1">
      <alignment vertical="center" wrapText="1"/>
    </xf>
    <xf numFmtId="0" fontId="6" fillId="0" borderId="7" xfId="0" applyFont="1" applyBorder="1" applyAlignment="1">
      <alignment horizontal="left" vertical="center"/>
    </xf>
    <xf numFmtId="0" fontId="6" fillId="0" borderId="11" xfId="0" applyFont="1" applyBorder="1" applyAlignment="1">
      <alignment horizontal="left" vertical="center"/>
    </xf>
    <xf numFmtId="0" fontId="6" fillId="0" borderId="10" xfId="0" applyFont="1" applyBorder="1" applyAlignment="1">
      <alignment vertical="center" wrapText="1"/>
    </xf>
    <xf numFmtId="0" fontId="5" fillId="0" borderId="0" xfId="0" applyFont="1" applyAlignment="1">
      <alignment vertical="top" wrapText="1"/>
    </xf>
    <xf numFmtId="0" fontId="6" fillId="0" borderId="7" xfId="0" applyFont="1" applyBorder="1" applyAlignment="1">
      <alignment vertical="top"/>
    </xf>
    <xf numFmtId="0" fontId="6" fillId="0" borderId="0" xfId="0" applyFont="1" applyAlignment="1">
      <alignment vertical="top"/>
    </xf>
    <xf numFmtId="0" fontId="6" fillId="0" borderId="11" xfId="0" applyFont="1" applyBorder="1" applyAlignment="1">
      <alignment vertical="top" wrapText="1"/>
    </xf>
    <xf numFmtId="0" fontId="6" fillId="0" borderId="7" xfId="0" applyFont="1" applyBorder="1" applyAlignment="1">
      <alignment vertical="top" wrapText="1"/>
    </xf>
    <xf numFmtId="0" fontId="6" fillId="0" borderId="10" xfId="0" applyFont="1" applyBorder="1" applyAlignment="1">
      <alignment vertical="top" wrapText="1"/>
    </xf>
    <xf numFmtId="0" fontId="6" fillId="0" borderId="10" xfId="0" applyFont="1" applyBorder="1" applyAlignment="1">
      <alignment horizontal="left" vertical="center"/>
    </xf>
    <xf numFmtId="0" fontId="6" fillId="0" borderId="14" xfId="0" applyFont="1" applyBorder="1" applyAlignment="1">
      <alignment vertical="top" wrapText="1"/>
    </xf>
    <xf numFmtId="0" fontId="6" fillId="0" borderId="14" xfId="0" applyFont="1" applyBorder="1" applyAlignment="1">
      <alignment vertical="center" wrapText="1"/>
    </xf>
    <xf numFmtId="0" fontId="6" fillId="0" borderId="14" xfId="0" applyFont="1" applyBorder="1" applyAlignment="1">
      <alignment horizontal="left" vertical="center"/>
    </xf>
    <xf numFmtId="169" fontId="27" fillId="11" borderId="0" xfId="3" applyNumberFormat="1" applyFont="1" applyFill="1" applyBorder="1" applyAlignment="1">
      <alignment vertical="center"/>
    </xf>
    <xf numFmtId="0" fontId="6" fillId="0" borderId="17" xfId="0" applyFont="1" applyBorder="1" applyAlignment="1">
      <alignment vertical="center"/>
    </xf>
    <xf numFmtId="0" fontId="26" fillId="0" borderId="18" xfId="0" applyFont="1" applyBorder="1" applyAlignment="1">
      <alignment horizontal="center" vertical="center"/>
    </xf>
    <xf numFmtId="0" fontId="26" fillId="0" borderId="0" xfId="0" applyFont="1" applyAlignment="1">
      <alignment horizontal="centerContinuous" vertical="center"/>
    </xf>
    <xf numFmtId="0" fontId="6" fillId="0" borderId="0" xfId="0" applyFont="1" applyAlignment="1">
      <alignment horizontal="centerContinuous" vertical="center"/>
    </xf>
    <xf numFmtId="43" fontId="26" fillId="0" borderId="0" xfId="3" applyFont="1" applyFill="1"/>
    <xf numFmtId="0" fontId="27" fillId="0" borderId="16" xfId="0" applyFont="1" applyBorder="1" applyAlignment="1">
      <alignment horizontal="left" vertical="center" wrapText="1"/>
    </xf>
    <xf numFmtId="0" fontId="19" fillId="0" borderId="11" xfId="0" applyFont="1" applyBorder="1" applyAlignment="1">
      <alignment vertical="top" wrapText="1"/>
    </xf>
    <xf numFmtId="0" fontId="19" fillId="0" borderId="12" xfId="0" applyFont="1" applyBorder="1" applyAlignment="1">
      <alignment vertical="center" wrapText="1"/>
    </xf>
    <xf numFmtId="0" fontId="19" fillId="0" borderId="13" xfId="0" applyFont="1" applyBorder="1" applyAlignment="1">
      <alignment vertical="center" wrapText="1"/>
    </xf>
    <xf numFmtId="169" fontId="27" fillId="0" borderId="16" xfId="3" applyNumberFormat="1" applyFont="1" applyBorder="1" applyAlignment="1">
      <alignment horizontal="center" vertical="center" wrapText="1"/>
    </xf>
    <xf numFmtId="170" fontId="27" fillId="0" borderId="0" xfId="3" applyNumberFormat="1" applyFont="1" applyFill="1" applyBorder="1" applyAlignment="1">
      <alignment vertical="center"/>
    </xf>
    <xf numFmtId="171" fontId="0" fillId="0" borderId="0" xfId="0" applyNumberFormat="1"/>
    <xf numFmtId="0" fontId="27" fillId="0" borderId="2" xfId="0" applyFont="1" applyBorder="1" applyAlignment="1">
      <alignment horizontal="left" vertical="center" wrapText="1"/>
    </xf>
    <xf numFmtId="169" fontId="26" fillId="0" borderId="0" xfId="3" applyNumberFormat="1" applyFont="1" applyFill="1"/>
    <xf numFmtId="169" fontId="59" fillId="0" borderId="0" xfId="3" applyNumberFormat="1" applyFont="1" applyFill="1" applyBorder="1"/>
    <xf numFmtId="169" fontId="27" fillId="0" borderId="0" xfId="3" applyNumberFormat="1" applyFont="1" applyFill="1" applyBorder="1" applyAlignment="1">
      <alignment horizontal="right"/>
    </xf>
    <xf numFmtId="0" fontId="19" fillId="0" borderId="0" xfId="0" applyFont="1"/>
    <xf numFmtId="0" fontId="19" fillId="0" borderId="0" xfId="0" applyFont="1" applyAlignment="1">
      <alignment horizontal="left"/>
    </xf>
    <xf numFmtId="0" fontId="19" fillId="0" borderId="0" xfId="0" applyFont="1" applyAlignment="1">
      <alignment horizontal="center"/>
    </xf>
    <xf numFmtId="0" fontId="19" fillId="0" borderId="1" xfId="0" applyFont="1" applyBorder="1"/>
    <xf numFmtId="0" fontId="20" fillId="0" borderId="16" xfId="0" applyFont="1" applyBorder="1" applyAlignment="1">
      <alignment horizontal="left"/>
    </xf>
    <xf numFmtId="0" fontId="19" fillId="0" borderId="16" xfId="0" applyFont="1" applyBorder="1"/>
    <xf numFmtId="0" fontId="19" fillId="0" borderId="1" xfId="0" applyFont="1" applyBorder="1" applyAlignment="1">
      <alignment horizontal="center"/>
    </xf>
    <xf numFmtId="0" fontId="44" fillId="0" borderId="0" xfId="36" applyFont="1" applyAlignment="1">
      <alignment vertical="top"/>
    </xf>
    <xf numFmtId="1" fontId="27" fillId="0" borderId="0" xfId="0" applyNumberFormat="1" applyFont="1" applyAlignment="1">
      <alignment horizontal="left" vertical="center" wrapText="1"/>
    </xf>
    <xf numFmtId="0" fontId="55" fillId="0" borderId="0" xfId="36" applyFont="1"/>
    <xf numFmtId="169" fontId="37" fillId="0" borderId="0" xfId="3" applyNumberFormat="1" applyFont="1" applyFill="1" applyBorder="1" applyAlignment="1">
      <alignment horizontal="center" vertical="center"/>
    </xf>
    <xf numFmtId="169" fontId="37" fillId="0" borderId="0" xfId="3" applyNumberFormat="1" applyFont="1" applyFill="1" applyBorder="1" applyAlignment="1">
      <alignment vertical="center"/>
    </xf>
    <xf numFmtId="169" fontId="38" fillId="0" borderId="0" xfId="3" applyNumberFormat="1" applyFont="1" applyFill="1" applyAlignment="1">
      <alignment vertical="center"/>
    </xf>
    <xf numFmtId="16" fontId="30" fillId="0" borderId="1" xfId="0" applyNumberFormat="1" applyFont="1" applyBorder="1" applyAlignment="1">
      <alignment horizontal="right"/>
    </xf>
    <xf numFmtId="0" fontId="27" fillId="0" borderId="0" xfId="0" applyFont="1" applyAlignment="1">
      <alignment vertical="center"/>
    </xf>
    <xf numFmtId="43" fontId="6" fillId="0" borderId="0" xfId="3" applyFont="1" applyFill="1" applyAlignment="1">
      <alignment vertical="center"/>
    </xf>
    <xf numFmtId="0" fontId="20" fillId="0" borderId="10" xfId="0" applyFont="1" applyBorder="1" applyAlignment="1">
      <alignment vertical="center" wrapText="1"/>
    </xf>
    <xf numFmtId="0" fontId="44" fillId="0" borderId="0" xfId="0" applyFont="1" applyAlignment="1">
      <alignment vertical="center" wrapText="1"/>
    </xf>
    <xf numFmtId="0" fontId="44" fillId="0" borderId="0" xfId="0" applyFont="1" applyAlignment="1">
      <alignment wrapText="1"/>
    </xf>
    <xf numFmtId="0" fontId="19" fillId="0" borderId="0" xfId="0" applyFont="1" applyAlignment="1">
      <alignment vertical="top" wrapText="1"/>
    </xf>
    <xf numFmtId="0" fontId="19" fillId="0" borderId="0" xfId="0" applyFont="1" applyAlignment="1">
      <alignment vertical="top"/>
    </xf>
    <xf numFmtId="0" fontId="18" fillId="0" borderId="0" xfId="45" applyFont="1" applyFill="1" applyBorder="1" applyAlignment="1">
      <alignment horizontal="center"/>
    </xf>
    <xf numFmtId="0" fontId="6" fillId="0" borderId="16" xfId="0" applyFont="1" applyBorder="1" applyAlignment="1">
      <alignment vertical="top" wrapText="1"/>
    </xf>
    <xf numFmtId="0" fontId="6" fillId="0" borderId="16" xfId="0" applyFont="1" applyBorder="1" applyAlignment="1">
      <alignment vertical="center" wrapText="1"/>
    </xf>
    <xf numFmtId="0" fontId="6" fillId="0" borderId="16" xfId="0" applyFont="1" applyBorder="1" applyAlignment="1">
      <alignment horizontal="left" vertical="center"/>
    </xf>
    <xf numFmtId="43" fontId="0" fillId="0" borderId="0" xfId="3" applyFont="1"/>
    <xf numFmtId="173" fontId="0" fillId="0" borderId="0" xfId="3" applyNumberFormat="1" applyFont="1"/>
    <xf numFmtId="174" fontId="40" fillId="0" borderId="0" xfId="3" applyNumberFormat="1" applyFont="1" applyBorder="1" applyAlignment="1">
      <alignment vertical="center"/>
    </xf>
    <xf numFmtId="174" fontId="0" fillId="0" borderId="0" xfId="3" applyNumberFormat="1" applyFont="1"/>
    <xf numFmtId="169" fontId="27" fillId="0" borderId="0" xfId="76" applyNumberFormat="1" applyFont="1" applyFill="1" applyBorder="1" applyAlignment="1">
      <alignment vertical="center"/>
    </xf>
    <xf numFmtId="0" fontId="62" fillId="0" borderId="0" xfId="36" applyFont="1" applyAlignment="1">
      <alignment vertical="center"/>
    </xf>
    <xf numFmtId="43" fontId="27" fillId="0" borderId="0" xfId="3" applyFont="1" applyFill="1" applyBorder="1" applyAlignment="1">
      <alignment horizontal="center" vertical="center"/>
    </xf>
    <xf numFmtId="43" fontId="26" fillId="0" borderId="0" xfId="3" applyFont="1"/>
    <xf numFmtId="43" fontId="27" fillId="0" borderId="16" xfId="3" applyFont="1" applyBorder="1" applyAlignment="1">
      <alignment vertical="center"/>
    </xf>
    <xf numFmtId="175" fontId="27" fillId="0" borderId="0" xfId="3" applyNumberFormat="1" applyFont="1" applyFill="1" applyBorder="1" applyAlignment="1">
      <alignment horizontal="right" vertical="center"/>
    </xf>
    <xf numFmtId="0" fontId="64" fillId="0" borderId="0" xfId="0" applyFont="1"/>
    <xf numFmtId="0" fontId="65" fillId="0" borderId="0" xfId="0" applyFont="1"/>
    <xf numFmtId="43" fontId="0" fillId="0" borderId="0" xfId="3" applyFont="1" applyAlignment="1">
      <alignment vertical="center"/>
    </xf>
    <xf numFmtId="0" fontId="65" fillId="0" borderId="0" xfId="0" applyFont="1" applyAlignment="1">
      <alignment horizontal="right" vertical="center" wrapText="1"/>
    </xf>
    <xf numFmtId="43" fontId="27" fillId="0" borderId="0" xfId="3" applyFont="1" applyFill="1"/>
    <xf numFmtId="10" fontId="27" fillId="0" borderId="0" xfId="1" applyNumberFormat="1" applyFont="1" applyFill="1" applyAlignment="1">
      <alignment horizontal="right" vertical="center"/>
    </xf>
    <xf numFmtId="10" fontId="0" fillId="0" borderId="0" xfId="1" applyNumberFormat="1" applyFont="1"/>
    <xf numFmtId="0" fontId="24" fillId="0" borderId="0" xfId="0" applyFont="1" applyAlignment="1">
      <alignment vertical="center"/>
    </xf>
    <xf numFmtId="169" fontId="0" fillId="0" borderId="0" xfId="3" applyNumberFormat="1" applyFont="1" applyAlignment="1">
      <alignment vertical="center"/>
    </xf>
    <xf numFmtId="169" fontId="2" fillId="0" borderId="0" xfId="0" applyNumberFormat="1" applyFont="1" applyAlignment="1">
      <alignment vertical="center"/>
    </xf>
    <xf numFmtId="0" fontId="44" fillId="0" borderId="0" xfId="0" applyFont="1" applyAlignment="1">
      <alignment horizontal="left" vertical="center" wrapText="1"/>
    </xf>
    <xf numFmtId="43" fontId="27" fillId="0" borderId="0" xfId="3" applyFont="1" applyFill="1" applyAlignment="1">
      <alignment horizontal="right"/>
    </xf>
    <xf numFmtId="176" fontId="2" fillId="0" borderId="0" xfId="0" applyNumberFormat="1" applyFont="1"/>
    <xf numFmtId="169" fontId="27" fillId="0" borderId="3" xfId="3" applyNumberFormat="1" applyFont="1" applyFill="1" applyBorder="1" applyAlignment="1">
      <alignment vertical="center"/>
    </xf>
    <xf numFmtId="169" fontId="27" fillId="0" borderId="0" xfId="3" applyNumberFormat="1" applyFont="1" applyFill="1" applyAlignment="1">
      <alignment horizontal="center" vertical="center"/>
    </xf>
    <xf numFmtId="0" fontId="68" fillId="15" borderId="23" xfId="0" applyFont="1" applyFill="1" applyBorder="1" applyAlignment="1">
      <alignment horizontal="center"/>
    </xf>
    <xf numFmtId="0" fontId="4" fillId="16" borderId="24" xfId="0" applyFont="1" applyFill="1" applyBorder="1" applyAlignment="1">
      <alignment horizontal="center" vertical="center"/>
    </xf>
    <xf numFmtId="0" fontId="4" fillId="15" borderId="25" xfId="0" applyFont="1" applyFill="1" applyBorder="1" applyAlignment="1">
      <alignment horizontal="center" vertical="center"/>
    </xf>
    <xf numFmtId="0" fontId="0" fillId="16" borderId="26" xfId="0" applyFill="1" applyBorder="1"/>
    <xf numFmtId="169" fontId="27" fillId="16" borderId="26" xfId="3" applyNumberFormat="1" applyFont="1" applyFill="1" applyBorder="1" applyAlignment="1">
      <alignment vertical="center"/>
    </xf>
    <xf numFmtId="169" fontId="27" fillId="15" borderId="23" xfId="3" applyNumberFormat="1" applyFont="1" applyFill="1" applyBorder="1" applyAlignment="1">
      <alignment vertical="center"/>
    </xf>
    <xf numFmtId="16" fontId="30" fillId="16" borderId="26" xfId="0" applyNumberFormat="1" applyFont="1" applyFill="1" applyBorder="1" applyAlignment="1">
      <alignment horizontal="right" vertical="center"/>
    </xf>
    <xf numFmtId="16" fontId="30" fillId="15" borderId="23" xfId="0" applyNumberFormat="1" applyFont="1" applyFill="1" applyBorder="1" applyAlignment="1">
      <alignment horizontal="right" vertical="center"/>
    </xf>
    <xf numFmtId="16" fontId="30" fillId="16" borderId="27" xfId="0" applyNumberFormat="1" applyFont="1" applyFill="1" applyBorder="1" applyAlignment="1">
      <alignment horizontal="right" vertical="center"/>
    </xf>
    <xf numFmtId="16" fontId="30" fillId="15" borderId="28" xfId="0" applyNumberFormat="1" applyFont="1" applyFill="1" applyBorder="1" applyAlignment="1">
      <alignment horizontal="right" vertical="center"/>
    </xf>
    <xf numFmtId="169" fontId="27" fillId="16" borderId="26" xfId="3" applyNumberFormat="1" applyFont="1" applyFill="1" applyBorder="1" applyAlignment="1">
      <alignment horizontal="right" vertical="center"/>
    </xf>
    <xf numFmtId="169" fontId="27" fillId="15" borderId="23" xfId="3" applyNumberFormat="1" applyFont="1" applyFill="1" applyBorder="1" applyAlignment="1">
      <alignment horizontal="right" vertical="center"/>
    </xf>
    <xf numFmtId="43" fontId="27" fillId="16" borderId="26" xfId="3" applyFont="1" applyFill="1" applyBorder="1" applyAlignment="1">
      <alignment horizontal="right" vertical="center"/>
    </xf>
    <xf numFmtId="43" fontId="27" fillId="15" borderId="23" xfId="3" applyFont="1" applyFill="1" applyBorder="1" applyAlignment="1">
      <alignment horizontal="right" vertical="center"/>
    </xf>
    <xf numFmtId="169" fontId="26" fillId="16" borderId="26" xfId="3" applyNumberFormat="1" applyFont="1" applyFill="1" applyBorder="1" applyAlignment="1">
      <alignment vertical="center"/>
    </xf>
    <xf numFmtId="169" fontId="26" fillId="15" borderId="23" xfId="3" applyNumberFormat="1" applyFont="1" applyFill="1" applyBorder="1" applyAlignment="1">
      <alignment vertical="center"/>
    </xf>
    <xf numFmtId="170" fontId="27" fillId="16" borderId="26" xfId="3" applyNumberFormat="1" applyFont="1" applyFill="1" applyBorder="1" applyAlignment="1">
      <alignment vertical="center"/>
    </xf>
    <xf numFmtId="170" fontId="27" fillId="15" borderId="23" xfId="3" applyNumberFormat="1" applyFont="1" applyFill="1" applyBorder="1" applyAlignment="1">
      <alignment vertical="center"/>
    </xf>
    <xf numFmtId="9" fontId="27" fillId="16" borderId="26" xfId="1" applyFont="1" applyFill="1" applyBorder="1" applyAlignment="1">
      <alignment vertical="center"/>
    </xf>
    <xf numFmtId="9" fontId="27" fillId="15" borderId="23" xfId="1" applyFont="1" applyFill="1" applyBorder="1" applyAlignment="1">
      <alignment vertical="center"/>
    </xf>
    <xf numFmtId="9" fontId="0" fillId="16" borderId="26" xfId="1" applyFont="1" applyFill="1" applyBorder="1"/>
    <xf numFmtId="0" fontId="0" fillId="15" borderId="23" xfId="0" applyFill="1" applyBorder="1"/>
    <xf numFmtId="43" fontId="27" fillId="16" borderId="26" xfId="3" applyFont="1" applyFill="1" applyBorder="1" applyAlignment="1">
      <alignment vertical="center"/>
    </xf>
    <xf numFmtId="43" fontId="27" fillId="15" borderId="23" xfId="3" applyFont="1" applyFill="1" applyBorder="1" applyAlignment="1">
      <alignment vertical="center"/>
    </xf>
    <xf numFmtId="165" fontId="27" fillId="16" borderId="26" xfId="1" applyNumberFormat="1" applyFont="1" applyFill="1" applyBorder="1" applyAlignment="1">
      <alignment vertical="center"/>
    </xf>
    <xf numFmtId="165" fontId="27" fillId="15" borderId="23" xfId="1" applyNumberFormat="1" applyFont="1" applyFill="1" applyBorder="1" applyAlignment="1">
      <alignment vertical="center"/>
    </xf>
    <xf numFmtId="169" fontId="26" fillId="0" borderId="0" xfId="3" applyNumberFormat="1" applyFont="1" applyAlignment="1">
      <alignment vertical="center"/>
    </xf>
    <xf numFmtId="0" fontId="6" fillId="0" borderId="7" xfId="0" applyFont="1" applyBorder="1" applyAlignment="1">
      <alignment horizontal="centerContinuous" vertical="center"/>
    </xf>
    <xf numFmtId="169" fontId="27" fillId="0" borderId="7" xfId="3" applyNumberFormat="1" applyFont="1" applyFill="1" applyBorder="1" applyAlignment="1">
      <alignment horizontal="center" vertical="center"/>
    </xf>
    <xf numFmtId="0" fontId="26" fillId="0" borderId="10" xfId="0" applyFont="1" applyBorder="1" applyAlignment="1">
      <alignment horizontal="centerContinuous" vertical="center"/>
    </xf>
    <xf numFmtId="0" fontId="6" fillId="0" borderId="29" xfId="0" applyFont="1" applyBorder="1" applyAlignment="1">
      <alignment vertical="center"/>
    </xf>
    <xf numFmtId="0" fontId="70" fillId="0" borderId="10" xfId="0" applyFont="1" applyBorder="1" applyAlignment="1">
      <alignment vertical="center" wrapText="1"/>
    </xf>
    <xf numFmtId="0" fontId="44" fillId="0" borderId="0" xfId="0" applyFont="1" applyAlignment="1"/>
    <xf numFmtId="0" fontId="27" fillId="0" borderId="30" xfId="0" applyFont="1" applyBorder="1" applyAlignment="1">
      <alignment horizontal="center" vertical="center" wrapText="1"/>
    </xf>
    <xf numFmtId="169" fontId="27" fillId="0" borderId="31" xfId="3" applyNumberFormat="1" applyFont="1" applyFill="1" applyBorder="1" applyAlignment="1">
      <alignment horizontal="center" vertical="center"/>
    </xf>
    <xf numFmtId="0" fontId="31" fillId="0" borderId="0" xfId="0" applyFont="1" applyFill="1"/>
    <xf numFmtId="0" fontId="0" fillId="0" borderId="0" xfId="0" applyFill="1"/>
    <xf numFmtId="0" fontId="72" fillId="0" borderId="0" xfId="36" applyFont="1"/>
    <xf numFmtId="0" fontId="73" fillId="0" borderId="0" xfId="36" applyFont="1"/>
    <xf numFmtId="0" fontId="69" fillId="0" borderId="0" xfId="0" applyFont="1" applyAlignment="1">
      <alignment horizontal="left" vertical="center" wrapText="1" indent="1"/>
    </xf>
    <xf numFmtId="169" fontId="69" fillId="0" borderId="0" xfId="3" applyNumberFormat="1" applyFont="1" applyAlignment="1">
      <alignment horizontal="center" vertical="center"/>
    </xf>
    <xf numFmtId="0" fontId="5" fillId="0" borderId="8" xfId="0" applyFont="1" applyFill="1" applyBorder="1" applyAlignment="1">
      <alignment horizontal="center" vertical="center"/>
    </xf>
    <xf numFmtId="0" fontId="4" fillId="0" borderId="8" xfId="0" applyFont="1" applyFill="1" applyBorder="1" applyAlignment="1">
      <alignment horizontal="center" vertical="center"/>
    </xf>
    <xf numFmtId="0" fontId="4" fillId="17" borderId="24" xfId="0" applyFont="1" applyFill="1" applyBorder="1" applyAlignment="1">
      <alignment horizontal="center" vertical="center"/>
    </xf>
    <xf numFmtId="0" fontId="68" fillId="18" borderId="23" xfId="0" applyFont="1" applyFill="1" applyBorder="1" applyAlignment="1">
      <alignment horizontal="center"/>
    </xf>
    <xf numFmtId="0" fontId="34" fillId="0" borderId="0" xfId="0" applyFont="1" applyFill="1" applyAlignment="1">
      <alignment vertical="center"/>
    </xf>
    <xf numFmtId="0" fontId="28" fillId="0" borderId="7" xfId="0" applyFont="1" applyFill="1" applyBorder="1" applyAlignment="1">
      <alignment vertical="center"/>
    </xf>
    <xf numFmtId="0" fontId="26" fillId="0" borderId="0" xfId="0" applyFont="1" applyFill="1" applyAlignment="1">
      <alignment horizontal="left" vertical="center" wrapText="1"/>
    </xf>
    <xf numFmtId="0" fontId="26" fillId="19" borderId="0" xfId="0" applyFont="1" applyFill="1" applyAlignment="1">
      <alignment horizontal="left" vertical="center" wrapText="1"/>
    </xf>
    <xf numFmtId="0" fontId="26" fillId="0" borderId="0" xfId="0" applyFont="1" applyFill="1" applyAlignment="1">
      <alignment horizontal="left" vertical="center" wrapText="1" indent="1"/>
    </xf>
    <xf numFmtId="0" fontId="27" fillId="0" borderId="0" xfId="0" applyFont="1" applyFill="1" applyAlignment="1">
      <alignment horizontal="left" vertical="center" wrapText="1" indent="2"/>
    </xf>
    <xf numFmtId="0" fontId="27" fillId="0" borderId="0" xfId="0" applyFont="1" applyFill="1" applyAlignment="1">
      <alignment horizontal="left" vertical="center" wrapText="1" indent="1"/>
    </xf>
    <xf numFmtId="169" fontId="26" fillId="17" borderId="26" xfId="3" applyNumberFormat="1" applyFont="1" applyFill="1" applyBorder="1" applyAlignment="1">
      <alignment vertical="center"/>
    </xf>
    <xf numFmtId="169" fontId="26" fillId="18" borderId="23" xfId="3" applyNumberFormat="1" applyFont="1" applyFill="1" applyBorder="1" applyAlignment="1">
      <alignment vertical="center"/>
    </xf>
    <xf numFmtId="169" fontId="27" fillId="17" borderId="26" xfId="3" applyNumberFormat="1" applyFont="1" applyFill="1" applyBorder="1" applyAlignment="1">
      <alignment vertical="center"/>
    </xf>
    <xf numFmtId="169" fontId="27" fillId="18" borderId="23" xfId="3" applyNumberFormat="1" applyFont="1" applyFill="1" applyBorder="1" applyAlignment="1">
      <alignment vertical="center"/>
    </xf>
    <xf numFmtId="169" fontId="69" fillId="17" borderId="26" xfId="3" applyNumberFormat="1" applyFont="1" applyFill="1" applyBorder="1" applyAlignment="1">
      <alignment vertical="center"/>
    </xf>
    <xf numFmtId="169" fontId="69" fillId="18" borderId="23" xfId="3" applyNumberFormat="1" applyFont="1" applyFill="1" applyBorder="1" applyAlignment="1">
      <alignment vertical="center"/>
    </xf>
    <xf numFmtId="0" fontId="27" fillId="0" borderId="0" xfId="0" applyFont="1" applyFill="1" applyAlignment="1">
      <alignment horizontal="left" vertical="center" wrapText="1"/>
    </xf>
    <xf numFmtId="9" fontId="27" fillId="17" borderId="26" xfId="1" applyFont="1" applyFill="1" applyBorder="1" applyAlignment="1">
      <alignment vertical="center"/>
    </xf>
    <xf numFmtId="9" fontId="27" fillId="18" borderId="23" xfId="1" applyFont="1" applyFill="1" applyBorder="1" applyAlignment="1">
      <alignment vertical="center"/>
    </xf>
    <xf numFmtId="43" fontId="27" fillId="17" borderId="26" xfId="3" applyFont="1" applyFill="1" applyBorder="1" applyAlignment="1">
      <alignment vertical="center"/>
    </xf>
    <xf numFmtId="43" fontId="27" fillId="18" borderId="23" xfId="3" applyFont="1" applyFill="1" applyBorder="1" applyAlignment="1">
      <alignment vertical="center"/>
    </xf>
    <xf numFmtId="0" fontId="27" fillId="0" borderId="0" xfId="0" applyFont="1" applyFill="1" applyAlignment="1">
      <alignment horizontal="left" vertical="top" wrapText="1"/>
    </xf>
    <xf numFmtId="0" fontId="27" fillId="0" borderId="0" xfId="0" applyFont="1" applyFill="1" applyAlignment="1">
      <alignment horizontal="left" vertical="center"/>
    </xf>
    <xf numFmtId="169" fontId="75" fillId="0" borderId="0" xfId="3" applyNumberFormat="1" applyFont="1" applyAlignment="1">
      <alignment horizontal="center" vertical="center"/>
    </xf>
    <xf numFmtId="0" fontId="44" fillId="0" borderId="0" xfId="0" applyFont="1" applyFill="1"/>
    <xf numFmtId="0" fontId="20" fillId="0" borderId="10" xfId="0" applyFont="1" applyFill="1" applyBorder="1" applyAlignment="1">
      <alignment vertical="center" wrapText="1"/>
    </xf>
    <xf numFmtId="0" fontId="44" fillId="19" borderId="0" xfId="0" applyFont="1" applyFill="1"/>
    <xf numFmtId="171" fontId="0" fillId="0" borderId="0" xfId="0" applyNumberFormat="1" applyFill="1"/>
    <xf numFmtId="0" fontId="19" fillId="0" borderId="11" xfId="0" applyFont="1" applyBorder="1" applyAlignment="1">
      <alignment vertical="center"/>
    </xf>
    <xf numFmtId="169" fontId="76" fillId="0" borderId="0" xfId="3" applyNumberFormat="1" applyFont="1" applyAlignment="1">
      <alignment horizontal="center" vertical="center"/>
    </xf>
    <xf numFmtId="0" fontId="18" fillId="12" borderId="2" xfId="45" applyFont="1" applyFill="1" applyBorder="1" applyAlignment="1" applyProtection="1">
      <alignment horizontal="center"/>
      <protection locked="0"/>
    </xf>
    <xf numFmtId="0" fontId="53" fillId="0" borderId="2" xfId="45" applyFont="1" applyBorder="1" applyAlignment="1" applyProtection="1">
      <protection locked="0"/>
    </xf>
    <xf numFmtId="0" fontId="52" fillId="0" borderId="0" xfId="45" applyFont="1" applyBorder="1" applyAlignment="1" applyProtection="1">
      <protection locked="0"/>
    </xf>
    <xf numFmtId="0" fontId="52" fillId="0" borderId="0" xfId="45" applyFont="1" applyBorder="1" applyProtection="1">
      <protection locked="0"/>
    </xf>
    <xf numFmtId="0" fontId="18" fillId="12" borderId="0" xfId="45" applyFont="1" applyFill="1" applyBorder="1" applyAlignment="1" applyProtection="1">
      <alignment horizontal="center"/>
      <protection locked="0"/>
    </xf>
    <xf numFmtId="0" fontId="53" fillId="0" borderId="0" xfId="45" applyFont="1" applyBorder="1" applyAlignment="1" applyProtection="1">
      <protection locked="0"/>
    </xf>
    <xf numFmtId="0" fontId="43" fillId="0" borderId="1" xfId="45" applyBorder="1" applyProtection="1">
      <protection locked="0"/>
    </xf>
    <xf numFmtId="0" fontId="18" fillId="13" borderId="2" xfId="45" applyFont="1" applyFill="1" applyBorder="1" applyAlignment="1" applyProtection="1">
      <alignment horizontal="center"/>
      <protection locked="0"/>
    </xf>
    <xf numFmtId="0" fontId="43" fillId="0" borderId="0" xfId="45" applyBorder="1" applyAlignment="1" applyProtection="1">
      <protection locked="0"/>
    </xf>
    <xf numFmtId="0" fontId="18" fillId="13" borderId="0" xfId="45" applyFont="1" applyFill="1" applyBorder="1" applyAlignment="1" applyProtection="1">
      <alignment horizontal="center"/>
      <protection locked="0"/>
    </xf>
    <xf numFmtId="0" fontId="43" fillId="0" borderId="1" xfId="45" applyBorder="1" applyAlignment="1" applyProtection="1">
      <protection locked="0"/>
    </xf>
    <xf numFmtId="0" fontId="18" fillId="4" borderId="2" xfId="45" applyFont="1" applyFill="1" applyBorder="1" applyAlignment="1" applyProtection="1">
      <alignment horizontal="center"/>
      <protection locked="0"/>
    </xf>
    <xf numFmtId="0" fontId="18" fillId="10" borderId="2" xfId="45" applyFont="1" applyFill="1" applyBorder="1" applyAlignment="1" applyProtection="1">
      <alignment horizontal="center"/>
      <protection locked="0"/>
    </xf>
    <xf numFmtId="0" fontId="18" fillId="10" borderId="0" xfId="45" applyFont="1" applyFill="1" applyBorder="1" applyAlignment="1" applyProtection="1">
      <alignment horizontal="center"/>
      <protection locked="0"/>
    </xf>
    <xf numFmtId="0" fontId="74" fillId="10" borderId="0" xfId="45" applyFont="1" applyFill="1" applyAlignment="1" applyProtection="1">
      <alignment horizontal="center"/>
      <protection locked="0"/>
    </xf>
    <xf numFmtId="0" fontId="44" fillId="0" borderId="0" xfId="36" applyFont="1" applyAlignment="1">
      <alignment horizontal="left"/>
    </xf>
    <xf numFmtId="0" fontId="44" fillId="0" borderId="0" xfId="36" applyFont="1" applyAlignment="1"/>
    <xf numFmtId="0" fontId="44" fillId="0" borderId="0" xfId="36" applyFont="1" applyAlignment="1">
      <alignment vertical="top"/>
    </xf>
    <xf numFmtId="0" fontId="51" fillId="0" borderId="2" xfId="36" applyFont="1" applyBorder="1" applyAlignment="1">
      <alignment horizontal="center" vertical="center"/>
    </xf>
    <xf numFmtId="0" fontId="51" fillId="0" borderId="1" xfId="36" applyFont="1" applyBorder="1" applyAlignment="1">
      <alignment horizontal="center" vertical="center"/>
    </xf>
    <xf numFmtId="0" fontId="54" fillId="0" borderId="2" xfId="36" applyFont="1" applyBorder="1" applyAlignment="1">
      <alignment horizontal="center" vertical="center"/>
    </xf>
    <xf numFmtId="0" fontId="54" fillId="0" borderId="0" xfId="36" applyFont="1" applyAlignment="1">
      <alignment horizontal="center" vertical="center"/>
    </xf>
    <xf numFmtId="0" fontId="54" fillId="0" borderId="1" xfId="36" applyFont="1" applyBorder="1" applyAlignment="1">
      <alignment horizontal="center" vertical="center"/>
    </xf>
    <xf numFmtId="0" fontId="23" fillId="0" borderId="0" xfId="36" applyFont="1" applyAlignment="1">
      <alignment horizontal="left"/>
    </xf>
    <xf numFmtId="0" fontId="19" fillId="0" borderId="0" xfId="36" applyFont="1" applyAlignment="1">
      <alignment horizontal="left"/>
    </xf>
    <xf numFmtId="0" fontId="22" fillId="0" borderId="0" xfId="36" applyAlignment="1"/>
    <xf numFmtId="0" fontId="45" fillId="3" borderId="0" xfId="36" applyFont="1" applyFill="1" applyAlignment="1" applyProtection="1">
      <alignment horizontal="center"/>
      <protection locked="0"/>
    </xf>
    <xf numFmtId="0" fontId="46" fillId="3" borderId="0" xfId="36" applyFont="1" applyFill="1" applyAlignment="1" applyProtection="1">
      <alignment horizontal="center"/>
      <protection locked="0"/>
    </xf>
    <xf numFmtId="0" fontId="66" fillId="9" borderId="22" xfId="0" applyFont="1" applyFill="1" applyBorder="1" applyAlignment="1">
      <alignment horizontal="center" vertical="center"/>
    </xf>
    <xf numFmtId="0" fontId="67" fillId="0" borderId="0" xfId="0" applyFont="1" applyAlignment="1"/>
    <xf numFmtId="0" fontId="66" fillId="14" borderId="22" xfId="0" applyFont="1" applyFill="1" applyBorder="1" applyAlignment="1">
      <alignment horizontal="center" vertical="center"/>
    </xf>
    <xf numFmtId="0" fontId="19" fillId="0" borderId="20" xfId="0" applyFont="1" applyBorder="1" applyAlignment="1">
      <alignment horizontal="left" vertical="center" wrapText="1"/>
    </xf>
    <xf numFmtId="0" fontId="19" fillId="0" borderId="21" xfId="0" applyFont="1" applyBorder="1" applyAlignment="1">
      <alignment horizontal="left" vertical="center" wrapText="1"/>
    </xf>
    <xf numFmtId="0" fontId="6" fillId="0" borderId="11" xfId="0" applyFont="1" applyBorder="1" applyAlignment="1">
      <alignment vertical="center" wrapText="1"/>
    </xf>
    <xf numFmtId="0" fontId="6" fillId="0" borderId="0" xfId="0" applyFont="1" applyAlignment="1">
      <alignment vertical="center" wrapText="1"/>
    </xf>
    <xf numFmtId="0" fontId="6" fillId="0" borderId="7" xfId="0" applyFont="1" applyBorder="1" applyAlignment="1">
      <alignment vertical="center" wrapText="1"/>
    </xf>
    <xf numFmtId="0" fontId="6" fillId="0" borderId="11"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0" xfId="0" applyFont="1" applyAlignment="1">
      <alignment horizontal="left" vertical="center" wrapText="1"/>
    </xf>
    <xf numFmtId="0" fontId="6" fillId="0" borderId="7" xfId="0" applyFont="1" applyBorder="1" applyAlignment="1">
      <alignment horizontal="left" vertical="center" wrapText="1"/>
    </xf>
    <xf numFmtId="0" fontId="6" fillId="0" borderId="11" xfId="0" applyFont="1" applyBorder="1" applyAlignment="1">
      <alignment horizontal="left" vertical="center" wrapText="1"/>
    </xf>
    <xf numFmtId="0" fontId="6" fillId="0" borderId="10" xfId="0" applyFont="1" applyBorder="1" applyAlignment="1">
      <alignment horizontal="left" vertical="center" wrapText="1"/>
    </xf>
    <xf numFmtId="0" fontId="6" fillId="0" borderId="0" xfId="0" applyFont="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10" xfId="0" applyFont="1" applyBorder="1" applyAlignment="1">
      <alignment horizontal="left" vertical="top" wrapText="1"/>
    </xf>
    <xf numFmtId="0" fontId="71" fillId="0" borderId="10" xfId="0" applyFont="1" applyBorder="1" applyAlignment="1">
      <alignment horizontal="left" vertical="center" wrapText="1"/>
    </xf>
    <xf numFmtId="0" fontId="19" fillId="0" borderId="10" xfId="0" applyFont="1" applyBorder="1" applyAlignment="1">
      <alignment horizontal="left" vertical="center" wrapText="1"/>
    </xf>
    <xf numFmtId="0" fontId="19" fillId="0" borderId="0" xfId="0" applyFont="1" applyAlignment="1">
      <alignment horizontal="left" vertical="top" wrapText="1"/>
    </xf>
  </cellXfs>
  <cellStyles count="81">
    <cellStyle name="#,##0 forecast" xfId="59" xr:uid="{7F554F8A-68A0-4F9B-8CAC-EEDA71D6BD0E}"/>
    <cellStyle name="C01_Page_head_FINAL FOI_2004_2008_p43-68_V2" xfId="38" xr:uid="{BFC8F8D7-9C3B-4C3B-9B4F-A20B3DB955EA}"/>
    <cellStyle name="Comma" xfId="3" builtinId="3"/>
    <cellStyle name="Comma 2" xfId="7" xr:uid="{C9E7624A-1955-4363-AE60-BFBC80888F1C}"/>
    <cellStyle name="Comma 2 2" xfId="8" xr:uid="{BF20A62D-5456-45C3-A9B3-2C96D6C99EF1}"/>
    <cellStyle name="Comma 2 2 2" xfId="9" xr:uid="{57E054DF-8EC7-4E3C-9557-1F841C98AB2E}"/>
    <cellStyle name="Comma 2 3" xfId="10" xr:uid="{DFC391CA-E987-4F11-BE6C-6EDBFDD592F6}"/>
    <cellStyle name="Comma 2 4" xfId="11" xr:uid="{887C9624-D404-4CBC-9AC7-23912979C4B0}"/>
    <cellStyle name="Comma 2 4 2" xfId="12" xr:uid="{1A979D22-DB70-46E7-AD6B-734814787797}"/>
    <cellStyle name="Comma 2 5" xfId="63" xr:uid="{537E3A26-881F-4B43-9E17-2833B813BC5D}"/>
    <cellStyle name="Comma 3" xfId="13" xr:uid="{55F6678B-031E-4755-B5E4-BEB2801BF8D7}"/>
    <cellStyle name="Comma 3 2" xfId="70" xr:uid="{3472E41A-688B-489E-A227-E472A5396F87}"/>
    <cellStyle name="Comma 4" xfId="14" xr:uid="{E067AD8B-BC19-4F1D-AA7B-00322D467683}"/>
    <cellStyle name="Comma 4 2" xfId="74" xr:uid="{6A6B2E48-7558-446A-8C62-39916AA0BD12}"/>
    <cellStyle name="Comma 5" xfId="15" xr:uid="{BD4950E8-48B7-4DA4-A020-B74906319A95}"/>
    <cellStyle name="Comma 6" xfId="16" xr:uid="{B8095B38-B333-402A-8949-2AA68E9FEAC6}"/>
    <cellStyle name="Comma 7" xfId="47" xr:uid="{C0DB37F0-DC50-4705-B8D1-AE03775D4A53}"/>
    <cellStyle name="Comma 8" xfId="52" xr:uid="{CF6814F0-D9A7-4E66-B42E-BE2B1532D56D}"/>
    <cellStyle name="Comma 9" xfId="75" xr:uid="{D47412A7-AFF2-428D-987D-1592C89A62FA}"/>
    <cellStyle name="Hyperlink" xfId="45" builtinId="8"/>
    <cellStyle name="Hyperlink 2" xfId="67" xr:uid="{3C4A2463-6D2A-4C87-A599-75BA23CC38FF}"/>
    <cellStyle name="Normal" xfId="0" builtinId="0"/>
    <cellStyle name="Normal 2" xfId="18" xr:uid="{7F6C5441-8888-422C-B2B9-FB7DFFDF0122}"/>
    <cellStyle name="Normal 2 2" xfId="19" xr:uid="{C00F5ED8-C3FE-4C59-BD87-6651D90A9E95}"/>
    <cellStyle name="Normal 2 2 2" xfId="20" xr:uid="{4015005C-D729-4C0A-9AE5-1E057D4A3904}"/>
    <cellStyle name="Normal 2 2 3" xfId="21" xr:uid="{CF70A888-D9FD-4D31-BF6F-F2B54501B906}"/>
    <cellStyle name="Normal 2 3" xfId="22" xr:uid="{5B47FA10-F61D-4615-B846-9244C374513F}"/>
    <cellStyle name="Normal 2 4" xfId="23" xr:uid="{EEBCE9CC-D1C0-4D5B-9746-498E42748C92}"/>
    <cellStyle name="Normal 2 5" xfId="68" xr:uid="{5EFF1B7C-FF72-4148-8DAE-877DFCF69EEA}"/>
    <cellStyle name="Normal 3" xfId="24" xr:uid="{4D4E56AF-8C78-4DBA-91B5-6826FBF20AB3}"/>
    <cellStyle name="Normal 3 2" xfId="25" xr:uid="{53F4CA45-7612-452E-AEF6-742FE975877E}"/>
    <cellStyle name="Normal 3 2 2" xfId="26" xr:uid="{8F2A3A44-B601-4AA5-A330-F1E18BC18D7E}"/>
    <cellStyle name="Normal 3 3" xfId="71" xr:uid="{43D1865F-1F82-4B4F-99A6-4223E42B881E}"/>
    <cellStyle name="Normal 4" xfId="27" xr:uid="{0A12F11D-68D5-4741-A013-15716A52F1C8}"/>
    <cellStyle name="Normal 4 2" xfId="28" xr:uid="{39C978FB-F041-498A-9E0E-1C799494FC50}"/>
    <cellStyle name="Normal 4 3" xfId="73" xr:uid="{3C14F5FE-E3E2-4AC7-B044-3E942884FE4F}"/>
    <cellStyle name="Normal 5" xfId="78" xr:uid="{A0B3D9AA-133D-4875-9922-691252BC9A4B}"/>
    <cellStyle name="Note 2" xfId="29" xr:uid="{0952E101-4AB7-41E1-AEBA-DFA3B3B74158}"/>
    <cellStyle name="Note 2 2" xfId="30" xr:uid="{45CEB417-1B26-44F0-959D-23E395FEB2FD}"/>
    <cellStyle name="Per cent" xfId="1" builtinId="5"/>
    <cellStyle name="Per cent 2" xfId="69" xr:uid="{A7852B2A-A7CD-49B4-9C0D-00563C1C153A}"/>
    <cellStyle name="Percent 2" xfId="33" xr:uid="{31AA979B-ECDF-450C-93D1-05A9905F1341}"/>
    <cellStyle name="Percent 3" xfId="34" xr:uid="{9D85205C-7771-4C38-B6B8-D719834F3197}"/>
    <cellStyle name="S8" xfId="57" xr:uid="{448CCCEA-0174-48F0-9DE4-AA742A68EF8E}"/>
    <cellStyle name="Вывод 2" xfId="31" xr:uid="{639FCD63-C974-4415-B833-DAA56B47F5E3}"/>
    <cellStyle name="Вычисление 2" xfId="6" xr:uid="{2A90FE81-230F-4C9E-B13E-0CECCC745D43}"/>
    <cellStyle name="Обычный 118" xfId="61" xr:uid="{C9C080EA-7781-4481-9FFA-312A5F2D9E58}"/>
    <cellStyle name="Обычный 15" xfId="37" xr:uid="{22D178F5-012E-4758-B7D1-97E64AA90E9C}"/>
    <cellStyle name="Обычный 193 4 2" xfId="58" xr:uid="{29B83994-44DA-4FEF-86C9-89E5F854011B}"/>
    <cellStyle name="Обычный 193 4 2 2" xfId="66" xr:uid="{FD71F9CF-2C6F-458C-87D2-4BEC1367E785}"/>
    <cellStyle name="Обычный 2" xfId="2" xr:uid="{00000000-0005-0000-0000-000001000000}"/>
    <cellStyle name="Обычный 2 10" xfId="39" xr:uid="{BC1B00A1-103E-4FDD-8CF5-4F6245CB5849}"/>
    <cellStyle name="Обычный 2 2" xfId="46" xr:uid="{2A6B1B25-6045-42F1-AFFB-5DC9A98821E3}"/>
    <cellStyle name="Обычный 2 3" xfId="54" xr:uid="{A5CB1BC0-D501-4C34-A59A-B3FED87DCB0A}"/>
    <cellStyle name="Обычный 3" xfId="4" xr:uid="{B9FEB374-56CD-4607-AF14-FD6F23C2555F}"/>
    <cellStyle name="Обычный 3 2" xfId="40" xr:uid="{B3C78AD2-CD78-474C-A1DF-57C8A464F4F3}"/>
    <cellStyle name="Обычный 3 3" xfId="53" xr:uid="{3A802B41-F3D7-423E-85B0-571FDF98D55F}"/>
    <cellStyle name="Обычный 4" xfId="36" xr:uid="{6D3786F1-A62C-4894-A972-E31F0676DCC1}"/>
    <cellStyle name="Обычный 4 2" xfId="48" xr:uid="{F16C9537-30E2-4B5F-B4C3-28943D9EDD86}"/>
    <cellStyle name="Обычный 4 2 2" xfId="64" xr:uid="{1A2CC2FB-278E-41F3-92D3-F24984F76114}"/>
    <cellStyle name="Обычный 4 3" xfId="72" xr:uid="{22C41C53-5A1D-4457-A492-11C6AEB9F3BC}"/>
    <cellStyle name="Обычный 4 4" xfId="55" xr:uid="{4B5D36E0-2AAA-45D2-B3C3-BD247E1AC3E5}"/>
    <cellStyle name="Обычный 406" xfId="77" xr:uid="{C875051F-4C85-4625-B0C6-ED12B96E6CCF}"/>
    <cellStyle name="Обычный 5" xfId="41" xr:uid="{80E7DAED-8B91-46D0-9CED-B5F23D98BEE7}"/>
    <cellStyle name="Обычный 5 2" xfId="60" xr:uid="{1595929C-36F4-472F-8768-8FD6A96422FC}"/>
    <cellStyle name="Обычный 6" xfId="43" xr:uid="{268B96AC-6B75-48AA-BA21-A527AE047929}"/>
    <cellStyle name="Плохой 2" xfId="5" xr:uid="{789B70E5-3F48-49C9-BB6D-7FB1B4847E52}"/>
    <cellStyle name="Процентный 2" xfId="32" xr:uid="{65AF0FD1-F34C-4945-B89B-7518D02D2AE7}"/>
    <cellStyle name="Процентный 3" xfId="44" xr:uid="{07D9BB8D-EF62-49BD-91A4-5D453EBF4749}"/>
    <cellStyle name="Процентный 31" xfId="80" xr:uid="{EE5CB3F3-2D61-42AF-BB43-CBE628E146AD}"/>
    <cellStyle name="Процентный 4" xfId="50" xr:uid="{358CB3B5-2879-4C3E-816D-6BAF30522E0E}"/>
    <cellStyle name="Финансовый 2" xfId="35" xr:uid="{900F8666-EBDB-4E55-B037-8B01616DB1FC}"/>
    <cellStyle name="Финансовый 2 2" xfId="49" xr:uid="{2BDB0CFE-ED61-4C78-AEE3-2C43EE6A9FB1}"/>
    <cellStyle name="Финансовый 2 2 2" xfId="65" xr:uid="{43E3AB6C-20DC-4205-891D-162B1C0602B8}"/>
    <cellStyle name="Финансовый 2 3" xfId="62" xr:uid="{50A1BD56-29D9-4B33-9C7B-A373FD2CA3C1}"/>
    <cellStyle name="Финансовый 2 4" xfId="56" xr:uid="{57BD08D3-A9E2-4158-AC1D-33BA775C17CD}"/>
    <cellStyle name="Финансовый 3" xfId="42" xr:uid="{35029B78-5ED8-4EB8-8853-7EFF16369592}"/>
    <cellStyle name="Финансовый 4" xfId="51" xr:uid="{5CE18FEF-D3B4-48F2-AEA3-980833ACE8E6}"/>
    <cellStyle name="Финансовый 5" xfId="76" xr:uid="{B0B1A554-E23B-45B0-9E04-B30E3D74671E}"/>
    <cellStyle name="Финансовый 63" xfId="79" xr:uid="{60ECB94B-7D7F-4D8B-8951-51264BF427B5}"/>
    <cellStyle name="Хороший 2" xfId="17" xr:uid="{B086F153-B683-47A5-A8B7-C59A845F269C}"/>
  </cellStyles>
  <dxfs count="0"/>
  <tableStyles count="0" defaultTableStyle="TableStyleMedium2" defaultPivotStyle="PivotStyleLight16"/>
  <colors>
    <mruColors>
      <color rgb="FF114C81"/>
      <color rgb="FF9FCBF3"/>
      <color rgb="FF70B3FF"/>
      <color rgb="FFD9BE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123825</xdr:rowOff>
    </xdr:from>
    <xdr:ext cx="2371725" cy="1428750"/>
    <xdr:pic>
      <xdr:nvPicPr>
        <xdr:cNvPr id="2" name="image1.png" title="Image">
          <a:extLst>
            <a:ext uri="{FF2B5EF4-FFF2-40B4-BE49-F238E27FC236}">
              <a16:creationId xmlns:a16="http://schemas.microsoft.com/office/drawing/2014/main" id="{4DC62276-8EAF-44B9-B104-2F5F382EFE81}"/>
            </a:ext>
          </a:extLst>
        </xdr:cNvPr>
        <xdr:cNvPicPr preferRelativeResize="0"/>
      </xdr:nvPicPr>
      <xdr:blipFill>
        <a:blip xmlns:r="http://schemas.openxmlformats.org/officeDocument/2006/relationships" r:embed="rId1" cstate="print"/>
        <a:stretch>
          <a:fillRect/>
        </a:stretch>
      </xdr:blipFill>
      <xdr:spPr>
        <a:xfrm>
          <a:off x="0" y="517525"/>
          <a:ext cx="2371725" cy="14287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48867</xdr:rowOff>
    </xdr:from>
    <xdr:to>
      <xdr:col>6</xdr:col>
      <xdr:colOff>139700</xdr:colOff>
      <xdr:row>29</xdr:row>
      <xdr:rowOff>49660</xdr:rowOff>
    </xdr:to>
    <xdr:pic>
      <xdr:nvPicPr>
        <xdr:cNvPr id="2" name="Picture 1">
          <a:extLst>
            <a:ext uri="{FF2B5EF4-FFF2-40B4-BE49-F238E27FC236}">
              <a16:creationId xmlns:a16="http://schemas.microsoft.com/office/drawing/2014/main" id="{94C94BE9-9E5A-4EB4-8E1F-4EEEB75D5493}"/>
            </a:ext>
          </a:extLst>
        </xdr:cNvPr>
        <xdr:cNvPicPr>
          <a:picLocks noChangeAspect="1"/>
        </xdr:cNvPicPr>
      </xdr:nvPicPr>
      <xdr:blipFill>
        <a:blip xmlns:r="http://schemas.openxmlformats.org/officeDocument/2006/relationships" r:embed="rId1"/>
        <a:stretch>
          <a:fillRect/>
        </a:stretch>
      </xdr:blipFill>
      <xdr:spPr>
        <a:xfrm>
          <a:off x="200025" y="610842"/>
          <a:ext cx="3235325" cy="4706143"/>
        </a:xfrm>
        <a:prstGeom prst="rect">
          <a:avLst/>
        </a:prstGeom>
      </xdr:spPr>
    </xdr:pic>
    <xdr:clientData/>
  </xdr:twoCellAnchor>
  <xdr:twoCellAnchor editAs="oneCell">
    <xdr:from>
      <xdr:col>6</xdr:col>
      <xdr:colOff>258002</xdr:colOff>
      <xdr:row>2</xdr:row>
      <xdr:rowOff>104775</xdr:rowOff>
    </xdr:from>
    <xdr:to>
      <xdr:col>11</xdr:col>
      <xdr:colOff>439707</xdr:colOff>
      <xdr:row>29</xdr:row>
      <xdr:rowOff>56017</xdr:rowOff>
    </xdr:to>
    <xdr:pic>
      <xdr:nvPicPr>
        <xdr:cNvPr id="3" name="Picture 2">
          <a:extLst>
            <a:ext uri="{FF2B5EF4-FFF2-40B4-BE49-F238E27FC236}">
              <a16:creationId xmlns:a16="http://schemas.microsoft.com/office/drawing/2014/main" id="{34BD4EB8-0EFC-49B8-A444-DEC81F6306D0}"/>
            </a:ext>
          </a:extLst>
        </xdr:cNvPr>
        <xdr:cNvPicPr>
          <a:picLocks noChangeAspect="1"/>
        </xdr:cNvPicPr>
      </xdr:nvPicPr>
      <xdr:blipFill>
        <a:blip xmlns:r="http://schemas.openxmlformats.org/officeDocument/2006/relationships" r:embed="rId2"/>
        <a:stretch>
          <a:fillRect/>
        </a:stretch>
      </xdr:blipFill>
      <xdr:spPr>
        <a:xfrm>
          <a:off x="3553652" y="485775"/>
          <a:ext cx="3277330" cy="4837567"/>
        </a:xfrm>
        <a:prstGeom prst="rect">
          <a:avLst/>
        </a:prstGeom>
      </xdr:spPr>
    </xdr:pic>
    <xdr:clientData/>
  </xdr:twoCellAnchor>
  <xdr:twoCellAnchor editAs="oneCell">
    <xdr:from>
      <xdr:col>11</xdr:col>
      <xdr:colOff>563631</xdr:colOff>
      <xdr:row>2</xdr:row>
      <xdr:rowOff>63500</xdr:rowOff>
    </xdr:from>
    <xdr:to>
      <xdr:col>17</xdr:col>
      <xdr:colOff>150937</xdr:colOff>
      <xdr:row>29</xdr:row>
      <xdr:rowOff>56019</xdr:rowOff>
    </xdr:to>
    <xdr:pic>
      <xdr:nvPicPr>
        <xdr:cNvPr id="4" name="Picture 3">
          <a:extLst>
            <a:ext uri="{FF2B5EF4-FFF2-40B4-BE49-F238E27FC236}">
              <a16:creationId xmlns:a16="http://schemas.microsoft.com/office/drawing/2014/main" id="{021CAD64-D32B-466E-A2CC-A2385EF3483C}"/>
            </a:ext>
          </a:extLst>
        </xdr:cNvPr>
        <xdr:cNvPicPr>
          <a:picLocks noChangeAspect="1"/>
        </xdr:cNvPicPr>
      </xdr:nvPicPr>
      <xdr:blipFill>
        <a:blip xmlns:r="http://schemas.openxmlformats.org/officeDocument/2006/relationships" r:embed="rId3"/>
        <a:stretch>
          <a:fillRect/>
        </a:stretch>
      </xdr:blipFill>
      <xdr:spPr>
        <a:xfrm>
          <a:off x="6954906" y="444500"/>
          <a:ext cx="3302056" cy="48788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22</xdr:row>
      <xdr:rowOff>99785</xdr:rowOff>
    </xdr:from>
    <xdr:to>
      <xdr:col>18</xdr:col>
      <xdr:colOff>25483</xdr:colOff>
      <xdr:row>61</xdr:row>
      <xdr:rowOff>135046</xdr:rowOff>
    </xdr:to>
    <xdr:pic>
      <xdr:nvPicPr>
        <xdr:cNvPr id="31" name="Рисунок 5">
          <a:extLst>
            <a:ext uri="{FF2B5EF4-FFF2-40B4-BE49-F238E27FC236}">
              <a16:creationId xmlns:a16="http://schemas.microsoft.com/office/drawing/2014/main" id="{54F42979-3423-5FD6-24E4-BF36D7171840}"/>
            </a:ext>
          </a:extLst>
        </xdr:cNvPr>
        <xdr:cNvPicPr>
          <a:picLocks noChangeAspect="1"/>
        </xdr:cNvPicPr>
      </xdr:nvPicPr>
      <xdr:blipFill rotWithShape="1">
        <a:blip xmlns:r="http://schemas.openxmlformats.org/officeDocument/2006/relationships" r:embed="rId1"/>
        <a:srcRect t="3813"/>
        <a:stretch/>
      </xdr:blipFill>
      <xdr:spPr>
        <a:xfrm>
          <a:off x="148168" y="4756452"/>
          <a:ext cx="10143148" cy="787751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ltynalmaskz-my.sharepoint.com/personal/timur_mursalimov_altynalmas_kz/Documents/&#1044;&#1086;&#1082;&#1091;&#1084;&#1077;&#1085;&#1090;&#1099;/2.%20ESG/13.%20&#1042;&#1099;&#1073;&#1088;&#1086;&#1089;&#1099;%20&#1055;&#1043;/20240624_&#1056;&#1072;&#1089;&#1095;&#1077;&#1090;%20&#1055;&#1043;_v14.xlsx" TargetMode="External"/><Relationship Id="rId1" Type="http://schemas.openxmlformats.org/officeDocument/2006/relationships/externalLinkPath" Target="https://sites.ey.com/personal/timur_mursalimov_altynalmas_kz/Documents/&#1044;&#1086;&#1082;&#1091;&#1084;&#1077;&#1085;&#1090;&#1099;/2.%20ESG/13.%20&#1042;&#1099;&#1073;&#1088;&#1086;&#1089;&#1099;%20&#1055;&#1043;/20240624_&#1056;&#1072;&#1089;&#1095;&#1077;&#1090;%20&#1055;&#1043;_v1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altynalmaskz-my.sharepoint.com/personal/timur_mursalimov_altynalmas_kz/Documents/&#1044;&#1086;&#1082;&#1091;&#1084;&#1077;&#1085;&#1090;&#1099;/2.%20ESG/13.%20&#1042;&#1099;&#1073;&#1088;&#1086;&#1089;&#1099;%20&#1055;&#1043;/20240624_&#1056;&#1072;&#1089;&#1095;&#1077;&#1090;%20&#1055;&#1043;_v14.xlsx" TargetMode="External"/><Relationship Id="rId1" Type="http://schemas.openxmlformats.org/officeDocument/2006/relationships/externalLinkPath" Target="/personal/timur_mursalimov_altynalmas_kz/Documents/&#1044;&#1086;&#1082;&#1091;&#1084;&#1077;&#1085;&#1090;&#1099;/2.%20ESG/13.%20&#1042;&#1099;&#1073;&#1088;&#1086;&#1089;&#1099;%20&#1055;&#1043;/20240624_&#1056;&#1072;&#1089;&#1095;&#1077;&#1090;%20&#1055;&#1043;_v1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altynalmaskz-my.sharepoint.com/personal/timur_mursalimov_altynalmas_kz/Documents/&#1044;&#1086;&#1082;&#1091;&#1084;&#1077;&#1085;&#1090;&#1099;/2.%20ESG/13.%20&#1042;&#1099;&#1073;&#1088;&#1086;&#1089;&#1099;%20&#1055;&#1043;/20240624_&#1056;&#1072;&#1089;&#1095;&#1077;&#1090;%20&#1055;&#1043;_v16(&#1089;%202024&#1075;).xlsx" TargetMode="External"/><Relationship Id="rId1" Type="http://schemas.openxmlformats.org/officeDocument/2006/relationships/externalLinkPath" Target="https://sites.ey.com/personal/timur_mursalimov_altynalmas_kz/Documents/&#1044;&#1086;&#1082;&#1091;&#1084;&#1077;&#1085;&#1090;&#1099;/2.%20ESG/13.%20&#1042;&#1099;&#1073;&#1088;&#1086;&#1089;&#1099;%20&#1055;&#1043;/20240624_&#1056;&#1072;&#1089;&#1095;&#1077;&#1090;%20&#1055;&#1043;_v16(&#1089;%202024&#1075;).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altynalmaskz-my.sharepoint.com/personal/timur_mursalimov_altynalmas_kz/Documents/&#1044;&#1086;&#1082;&#1091;&#1084;&#1077;&#1085;&#1090;&#1099;/2.%20ESG/13.%20&#1042;&#1099;&#1073;&#1088;&#1086;&#1089;&#1099;%20&#1055;&#1043;/20240624_&#1056;&#1072;&#1089;&#1095;&#1077;&#1090;%20&#1055;&#1043;_v16(&#1089;%202024&#1075;).xlsx" TargetMode="External"/><Relationship Id="rId1" Type="http://schemas.openxmlformats.org/officeDocument/2006/relationships/externalLinkPath" Target="/personal/timur_mursalimov_altynalmas_kz/Documents/&#1044;&#1086;&#1082;&#1091;&#1084;&#1077;&#1085;&#1090;&#1099;/2.%20ESG/13.%20&#1042;&#1099;&#1073;&#1088;&#1086;&#1089;&#1099;%20&#1055;&#1043;/20240624_&#1056;&#1072;&#1089;&#1095;&#1077;&#1090;%20&#1055;&#1043;_v16(&#1089;%202024&#1075;).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Users\symbat.myrzakhmet\AppData\Local\Microsoft\Windows\INetCache\Content.Outlook\71Q6ZYAH\&#1050;&#1085;&#1080;&#1075;&#1072;1.xlsx" TargetMode="External"/><Relationship Id="rId1" Type="http://schemas.openxmlformats.org/officeDocument/2006/relationships/externalLinkPath" Target="file:///C:\Users\symbat.myrzakhmet\AppData\Local\Microsoft\Windows\INetCache\Content.Outlook\71Q6ZYAH\&#1050;&#1085;&#1080;&#1075;&#1072;1.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altynalmaskz-my.sharepoint.com/personal/timur_mursalimov_altynalmas_kz/Documents/&#1044;&#1086;&#1082;&#1091;&#1084;&#1077;&#1085;&#1090;&#1099;/2.%20ESG/17.%20&#1057;&#1080;&#1085;&#1076;&#1080;&#1094;&#1080;&#1088;&#1086;&#1074;&#1072;&#1085;&#1085;&#1099;&#1081;%20&#1079;&#1072;&#1081;&#1084;/&#1040;&#1091;&#1076;&#1080;&#1090;%20KPI%202025/KPI%201%20-%20CO2%20Emissions/&#1056;&#1072;&#1089;&#1095;&#1077;&#1090;%20&#1055;&#1043;_2025_v9_pre-audit.xlsx" TargetMode="External"/><Relationship Id="rId1" Type="http://schemas.openxmlformats.org/officeDocument/2006/relationships/externalLinkPath" Target="/personal/timur_mursalimov_altynalmas_kz/Documents/&#1044;&#1086;&#1082;&#1091;&#1084;&#1077;&#1085;&#1090;&#1099;/2.%20ESG/17.%20&#1057;&#1080;&#1085;&#1076;&#1080;&#1094;&#1080;&#1088;&#1086;&#1074;&#1072;&#1085;&#1085;&#1099;&#1081;%20&#1079;&#1072;&#1081;&#1084;/&#1040;&#1091;&#1076;&#1080;&#1090;%20KPI%202025/KPI%201%20-%20CO2%20Emissions/&#1056;&#1072;&#1089;&#1095;&#1077;&#1090;%20&#1055;&#1043;_2025_v9_pre-aud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ults"/>
      <sheetName val="Scope 1 - Calculations"/>
      <sheetName val="Scope 2 - Calculations"/>
      <sheetName val="Emission factors"/>
      <sheetName val="Pivot"/>
      <sheetName val="Scope 1 - Data (SAP)"/>
      <sheetName val="Scope 2 - Data"/>
      <sheetName val="Scope 1 (запрос SRK)"/>
      <sheetName val="Источник"/>
      <sheetName val="заводы"/>
    </sheetNames>
    <sheetDataSet>
      <sheetData sheetId="0"/>
      <sheetData sheetId="1"/>
      <sheetData sheetId="2"/>
      <sheetData sheetId="3">
        <row r="18">
          <cell r="C18">
            <v>8.3699999999999996E-4</v>
          </cell>
        </row>
        <row r="19">
          <cell r="C19">
            <v>8.4900000000000004E-4</v>
          </cell>
        </row>
        <row r="20">
          <cell r="C20">
            <v>7.4299999999999995E-4</v>
          </cell>
        </row>
      </sheetData>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ults"/>
      <sheetName val="Scope 1 - Calculations"/>
      <sheetName val="Scope 2 - Calculations"/>
      <sheetName val="Emission factors"/>
      <sheetName val="Pivot"/>
      <sheetName val="Scope 1 - Data (SAP)"/>
      <sheetName val="Scope 2 - Data"/>
      <sheetName val="Scope 1 (запрос SRK)"/>
      <sheetName val="Источник"/>
      <sheetName val="заводы"/>
    </sheetNames>
    <sheetDataSet>
      <sheetData sheetId="0"/>
      <sheetData sheetId="1"/>
      <sheetData sheetId="2"/>
      <sheetData sheetId="3">
        <row r="18">
          <cell r="C18">
            <v>8.3699999999999996E-4</v>
          </cell>
        </row>
        <row r="19">
          <cell r="C19">
            <v>8.4900000000000004E-4</v>
          </cell>
        </row>
        <row r="20">
          <cell r="C20">
            <v>7.4299999999999995E-4</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ults"/>
      <sheetName val="Scope 1 - Calculations"/>
      <sheetName val="Scope 2 - Calculations"/>
      <sheetName val="Emission factors"/>
      <sheetName val="Pivot"/>
      <sheetName val="Scope 1 - Data (SAP)"/>
      <sheetName val="Scope 2 - Data"/>
      <sheetName val="Scope 1 - For databook"/>
      <sheetName val="ЭЭ 2024"/>
      <sheetName val="Scope 1 (запрос SRK)"/>
      <sheetName val="Источник"/>
      <sheetName val="заводы"/>
    </sheetNames>
    <sheetDataSet>
      <sheetData sheetId="0" refreshError="1"/>
      <sheetData sheetId="1"/>
      <sheetData sheetId="2"/>
      <sheetData sheetId="3">
        <row r="61">
          <cell r="C61">
            <v>0.27777777780000001</v>
          </cell>
        </row>
      </sheetData>
      <sheetData sheetId="4" refreshError="1"/>
      <sheetData sheetId="5"/>
      <sheetData sheetId="6"/>
      <sheetData sheetId="7"/>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ults"/>
      <sheetName val="Scope 1 - Calculations"/>
      <sheetName val="Scope 2 - Calculations"/>
      <sheetName val="Emission factors"/>
      <sheetName val="Pivot"/>
      <sheetName val="Scope 1 - Data (SAP)"/>
      <sheetName val="Scope 2 - Data"/>
      <sheetName val="Scope 1 - For databook"/>
      <sheetName val="ЭЭ 2024"/>
      <sheetName val="Scope 1 (запрос SRK)"/>
      <sheetName val="Источник"/>
      <sheetName val="заводы"/>
    </sheetNames>
    <sheetDataSet>
      <sheetData sheetId="0" refreshError="1"/>
      <sheetData sheetId="1"/>
      <sheetData sheetId="2"/>
      <sheetData sheetId="3">
        <row r="61">
          <cell r="C61">
            <v>0.27777777780000001</v>
          </cell>
        </row>
      </sheetData>
      <sheetData sheetId="4" refreshError="1"/>
      <sheetData sheetId="5"/>
      <sheetData sheetId="6"/>
      <sheetData sheetId="7"/>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_Cons"/>
    </sheetNames>
    <sheetDataSet>
      <sheetData sheetId="0" refreshError="1">
        <row r="34">
          <cell r="Q34">
            <v>4129705.8347802474</v>
          </cell>
        </row>
        <row r="35">
          <cell r="Q35">
            <v>104490</v>
          </cell>
        </row>
        <row r="36">
          <cell r="Q36">
            <v>7103043</v>
          </cell>
        </row>
        <row r="37">
          <cell r="Q37">
            <v>411332</v>
          </cell>
        </row>
        <row r="38">
          <cell r="Q38">
            <v>597817.20000000007</v>
          </cell>
        </row>
        <row r="39">
          <cell r="Q39">
            <v>0</v>
          </cell>
        </row>
        <row r="41">
          <cell r="Q41">
            <v>37054.9</v>
          </cell>
        </row>
        <row r="42">
          <cell r="Q42">
            <v>30310</v>
          </cell>
        </row>
        <row r="43">
          <cell r="Q43">
            <v>959461.39255646314</v>
          </cell>
        </row>
        <row r="44">
          <cell r="Q44">
            <v>0</v>
          </cell>
        </row>
        <row r="77">
          <cell r="Q77">
            <v>356347.88076653163</v>
          </cell>
        </row>
        <row r="78">
          <cell r="Q78">
            <v>213341.24531999999</v>
          </cell>
        </row>
        <row r="79">
          <cell r="Q79">
            <v>34802.337570000003</v>
          </cell>
        </row>
        <row r="81">
          <cell r="Q81">
            <v>301739.43400000001</v>
          </cell>
        </row>
        <row r="82">
          <cell r="Q82">
            <v>128452.90184600001</v>
          </cell>
        </row>
        <row r="83">
          <cell r="Q83">
            <v>323560.12449999998</v>
          </cell>
        </row>
        <row r="104">
          <cell r="Q104">
            <v>5081897.2060500002</v>
          </cell>
        </row>
        <row r="105">
          <cell r="Q105">
            <v>2919800.301</v>
          </cell>
        </row>
        <row r="106">
          <cell r="Q106">
            <v>3096392.7499999995</v>
          </cell>
        </row>
        <row r="108">
          <cell r="Q108">
            <v>299661.02100000001</v>
          </cell>
        </row>
        <row r="109">
          <cell r="Q109">
            <v>0</v>
          </cell>
        </row>
        <row r="110">
          <cell r="Q110">
            <v>0</v>
          </cell>
        </row>
        <row r="111">
          <cell r="Q111">
            <v>1039220.1640000001</v>
          </cell>
        </row>
        <row r="112">
          <cell r="Q112">
            <v>1335011.6429999999</v>
          </cell>
        </row>
        <row r="214">
          <cell r="Q214">
            <v>127161.71203085568</v>
          </cell>
        </row>
        <row r="215">
          <cell r="Q215">
            <v>61169.585351375164</v>
          </cell>
        </row>
        <row r="216">
          <cell r="Q216">
            <v>64466.161054930912</v>
          </cell>
        </row>
        <row r="217">
          <cell r="Q217">
            <v>62749.524934309797</v>
          </cell>
        </row>
        <row r="218">
          <cell r="Q218">
            <v>0</v>
          </cell>
        </row>
        <row r="219">
          <cell r="Q219">
            <v>32059.513117027258</v>
          </cell>
        </row>
        <row r="220">
          <cell r="Q220">
            <v>0</v>
          </cell>
        </row>
        <row r="221">
          <cell r="Q221">
            <v>27769.205852896808</v>
          </cell>
        </row>
        <row r="222">
          <cell r="Q222">
            <v>59462.594489585128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ults"/>
      <sheetName val="Scope 1 - Calculations"/>
      <sheetName val="Scope 2 - Calculations"/>
      <sheetName val="Pivot"/>
      <sheetName val="Emission factors"/>
      <sheetName val="Scope 1 - Data (SAP)"/>
      <sheetName val="Scope 2 - Data"/>
      <sheetName val="Scope 1 - For databook"/>
      <sheetName val="Справочник заводов"/>
      <sheetName val="ЭЭ 2024"/>
      <sheetName val="Scope 1 (запрос SRK)"/>
      <sheetName val="Источник"/>
      <sheetName val="заводы"/>
    </sheetNames>
    <sheetDataSet>
      <sheetData sheetId="0">
        <row r="78">
          <cell r="I78">
            <v>42224.521686336295</v>
          </cell>
        </row>
        <row r="82">
          <cell r="I82">
            <v>220185.54843496031</v>
          </cell>
        </row>
        <row r="91">
          <cell r="I91">
            <v>6965.2667735680561</v>
          </cell>
        </row>
        <row r="95">
          <cell r="I95">
            <v>41262.143394796003</v>
          </cell>
        </row>
        <row r="104">
          <cell r="I104">
            <v>1024.0916445184132</v>
          </cell>
        </row>
        <row r="108">
          <cell r="I108">
            <v>21348.37483682184</v>
          </cell>
        </row>
        <row r="143">
          <cell r="I143">
            <v>38615.631880174609</v>
          </cell>
        </row>
        <row r="147">
          <cell r="I147">
            <v>34788.591457789473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1B2395F-7AD4-40F0-AB24-F19A7F4EF31C}">
  <we:reference id="wa200009333" version="2.0.0.0" store="en-GB" storeType="OMEX"/>
  <we:alternateReferences>
    <we:reference id="wa200009333" version="2.0.0.0" store="WA200009333"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hyperlink" Target="https://kase.kz/ru/issuers/ALM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F63DE-5C6D-4356-BF5F-6B18AB7A72AD}">
  <sheetPr codeName="Sheet8">
    <tabColor rgb="FFFF0000"/>
  </sheetPr>
  <dimension ref="A1:AE896"/>
  <sheetViews>
    <sheetView topLeftCell="A806" zoomScale="120" zoomScaleNormal="120" workbookViewId="0">
      <selection activeCell="C876" sqref="C876"/>
    </sheetView>
  </sheetViews>
  <sheetFormatPr defaultColWidth="8.81640625" defaultRowHeight="14.5" x14ac:dyDescent="0.35"/>
  <cols>
    <col min="1" max="1" width="55.81640625" style="140" customWidth="1"/>
    <col min="2" max="2" width="18" style="140" customWidth="1"/>
    <col min="3" max="3" width="78.81640625" style="140" customWidth="1"/>
    <col min="4" max="4" width="52.81640625" style="140" customWidth="1"/>
    <col min="5" max="5" width="30.81640625" style="140" customWidth="1"/>
    <col min="6" max="6" width="27" style="140" bestFit="1" customWidth="1"/>
    <col min="7" max="7" width="15.81640625" style="140" customWidth="1"/>
    <col min="8" max="9" width="17.1796875" style="140" customWidth="1"/>
    <col min="10" max="10" width="5.1796875" style="140" customWidth="1"/>
    <col min="11" max="17" width="1.81640625" style="140" customWidth="1"/>
    <col min="18" max="18" width="20.54296875" style="140" customWidth="1"/>
    <col min="19" max="19" width="23.1796875" style="140" customWidth="1"/>
    <col min="20" max="20" width="66.1796875" style="140" customWidth="1"/>
    <col min="21" max="21" width="40.453125" style="140" bestFit="1" customWidth="1"/>
    <col min="22" max="24" width="8.81640625" style="140"/>
    <col min="25" max="27" width="8.81640625" style="148"/>
  </cols>
  <sheetData>
    <row r="1" spans="1:27" s="141" customFormat="1" x14ac:dyDescent="0.35">
      <c r="A1" s="140"/>
      <c r="B1" s="140"/>
      <c r="C1" s="140"/>
      <c r="D1" s="140"/>
      <c r="E1" s="140"/>
      <c r="F1" s="140"/>
      <c r="G1" s="140"/>
      <c r="H1" s="140"/>
      <c r="I1" s="140"/>
      <c r="J1" s="140"/>
      <c r="K1" s="140"/>
      <c r="L1" s="140"/>
      <c r="M1" s="140"/>
      <c r="N1" s="140"/>
      <c r="O1" s="140"/>
      <c r="P1" s="140"/>
      <c r="Q1" s="140"/>
      <c r="R1" s="140"/>
      <c r="S1" s="140"/>
      <c r="T1" s="140"/>
      <c r="U1" s="140"/>
      <c r="V1" s="140"/>
      <c r="W1" s="140"/>
      <c r="X1" s="140"/>
      <c r="Y1" s="148"/>
      <c r="Z1" s="148"/>
      <c r="AA1" s="148"/>
    </row>
    <row r="2" spans="1:27" x14ac:dyDescent="0.35">
      <c r="A2" s="126" t="s">
        <v>46</v>
      </c>
      <c r="B2" s="126"/>
      <c r="C2" s="126"/>
      <c r="D2" s="126"/>
      <c r="E2" s="126"/>
      <c r="F2" s="126"/>
      <c r="G2" s="126"/>
      <c r="H2" s="126"/>
      <c r="I2" s="126"/>
      <c r="J2" s="126"/>
      <c r="K2" s="126"/>
      <c r="L2" s="126"/>
      <c r="M2" s="126"/>
      <c r="N2" s="126"/>
      <c r="O2" s="126"/>
      <c r="P2" s="126"/>
      <c r="R2" s="140" t="s">
        <v>47</v>
      </c>
    </row>
    <row r="3" spans="1:27" x14ac:dyDescent="0.35">
      <c r="A3" s="126"/>
      <c r="B3" s="126"/>
      <c r="C3" s="126"/>
      <c r="D3" s="126"/>
      <c r="E3" s="126"/>
      <c r="F3" s="126"/>
      <c r="G3" s="126"/>
      <c r="H3" s="126"/>
      <c r="I3" s="126"/>
      <c r="J3" s="126"/>
      <c r="K3" s="126"/>
      <c r="L3" s="126"/>
      <c r="M3" s="126"/>
      <c r="N3" s="126"/>
      <c r="O3" s="126"/>
      <c r="P3" s="126"/>
    </row>
    <row r="4" spans="1:27" x14ac:dyDescent="0.35">
      <c r="A4" s="364" t="s">
        <v>48</v>
      </c>
      <c r="B4" s="364"/>
      <c r="C4" s="364"/>
      <c r="D4" s="364"/>
      <c r="E4" s="364"/>
      <c r="F4" s="364"/>
      <c r="G4" s="364"/>
      <c r="H4" s="364"/>
      <c r="I4" s="364"/>
      <c r="J4" s="364"/>
      <c r="K4" s="364"/>
      <c r="L4" s="364"/>
      <c r="M4" s="364"/>
      <c r="N4" s="364"/>
      <c r="O4" s="364"/>
      <c r="P4" s="364"/>
      <c r="R4" s="140" t="s">
        <v>49</v>
      </c>
    </row>
    <row r="5" spans="1:27" x14ac:dyDescent="0.35">
      <c r="A5" s="364" t="s">
        <v>50</v>
      </c>
      <c r="B5" s="364"/>
      <c r="C5" s="364"/>
      <c r="D5" s="364"/>
      <c r="E5" s="364"/>
      <c r="F5" s="364"/>
      <c r="G5" s="364"/>
      <c r="H5" s="364"/>
      <c r="I5" s="364"/>
      <c r="J5" s="364"/>
      <c r="K5" s="364"/>
      <c r="L5" s="364"/>
      <c r="M5" s="364"/>
      <c r="N5" s="364"/>
      <c r="O5" s="364"/>
      <c r="P5" s="364"/>
      <c r="R5" s="140" t="s">
        <v>51</v>
      </c>
    </row>
    <row r="6" spans="1:27" x14ac:dyDescent="0.35">
      <c r="A6" s="364" t="s">
        <v>52</v>
      </c>
      <c r="B6" s="364"/>
      <c r="C6" s="364"/>
      <c r="D6" s="364"/>
      <c r="E6" s="364"/>
      <c r="F6" s="364"/>
      <c r="G6" s="364"/>
      <c r="H6" s="364"/>
      <c r="I6" s="364"/>
      <c r="J6" s="364"/>
      <c r="K6" s="364"/>
      <c r="L6" s="364"/>
      <c r="M6" s="364"/>
      <c r="N6" s="364"/>
      <c r="O6" s="364"/>
      <c r="P6" s="364"/>
      <c r="R6" s="140" t="s">
        <v>53</v>
      </c>
    </row>
    <row r="7" spans="1:27" x14ac:dyDescent="0.35">
      <c r="A7" s="364" t="s">
        <v>54</v>
      </c>
      <c r="B7" s="364"/>
      <c r="C7" s="364"/>
      <c r="D7" s="364"/>
      <c r="E7" s="364"/>
      <c r="F7" s="364"/>
      <c r="G7" s="364"/>
      <c r="H7" s="364"/>
      <c r="I7" s="364"/>
      <c r="J7" s="364"/>
      <c r="K7" s="364"/>
      <c r="L7" s="364"/>
      <c r="M7" s="364"/>
      <c r="N7" s="364"/>
      <c r="O7" s="364"/>
      <c r="P7" s="364"/>
      <c r="R7" s="140" t="s">
        <v>55</v>
      </c>
    </row>
    <row r="8" spans="1:27" x14ac:dyDescent="0.35">
      <c r="A8" s="364" t="s">
        <v>56</v>
      </c>
      <c r="B8" s="364"/>
      <c r="C8" s="364"/>
      <c r="D8" s="364"/>
      <c r="E8" s="364"/>
      <c r="F8" s="364"/>
      <c r="G8" s="364"/>
      <c r="H8" s="364"/>
      <c r="I8" s="364"/>
      <c r="J8" s="364"/>
      <c r="K8" s="364"/>
      <c r="L8" s="364"/>
      <c r="M8" s="364"/>
      <c r="N8" s="364"/>
      <c r="O8" s="364"/>
      <c r="P8" s="364"/>
      <c r="R8" s="140" t="s">
        <v>57</v>
      </c>
    </row>
    <row r="9" spans="1:27" x14ac:dyDescent="0.35">
      <c r="A9" s="232" t="s">
        <v>58</v>
      </c>
      <c r="B9" s="232"/>
      <c r="C9" s="232"/>
      <c r="D9" s="232"/>
      <c r="E9" s="232"/>
      <c r="F9" s="232"/>
      <c r="G9" s="232"/>
      <c r="H9" s="232"/>
      <c r="I9" s="232"/>
      <c r="J9" s="232"/>
      <c r="K9" s="232"/>
      <c r="L9" s="232"/>
      <c r="M9" s="232"/>
      <c r="N9" s="232"/>
      <c r="O9" s="232"/>
      <c r="P9" s="232"/>
      <c r="R9" s="140" t="s">
        <v>59</v>
      </c>
    </row>
    <row r="10" spans="1:27" x14ac:dyDescent="0.35">
      <c r="A10" s="232" t="s">
        <v>60</v>
      </c>
      <c r="B10" s="232"/>
      <c r="C10" s="232"/>
      <c r="D10" s="232"/>
      <c r="E10" s="232"/>
      <c r="F10" s="232"/>
      <c r="G10" s="232"/>
      <c r="H10" s="232"/>
      <c r="I10" s="232"/>
      <c r="J10" s="232"/>
      <c r="K10" s="232"/>
      <c r="L10" s="232"/>
      <c r="M10" s="232"/>
      <c r="N10" s="232"/>
      <c r="O10" s="232"/>
      <c r="P10" s="232"/>
      <c r="R10" s="140" t="s">
        <v>61</v>
      </c>
    </row>
    <row r="11" spans="1:27" x14ac:dyDescent="0.35">
      <c r="A11" s="232" t="s">
        <v>62</v>
      </c>
      <c r="B11" s="232"/>
      <c r="C11" s="232"/>
      <c r="D11" s="232"/>
      <c r="E11" s="232"/>
      <c r="F11" s="232"/>
      <c r="G11" s="232"/>
      <c r="H11" s="232"/>
      <c r="I11" s="232"/>
      <c r="J11" s="232"/>
      <c r="K11" s="232"/>
      <c r="L11" s="232"/>
      <c r="M11" s="232"/>
      <c r="N11" s="232"/>
      <c r="O11" s="232"/>
      <c r="P11" s="232"/>
      <c r="R11" s="140" t="s">
        <v>63</v>
      </c>
    </row>
    <row r="12" spans="1:27" x14ac:dyDescent="0.35">
      <c r="A12" s="126" t="s">
        <v>64</v>
      </c>
      <c r="B12" s="126"/>
      <c r="C12" s="126"/>
      <c r="D12" s="126"/>
      <c r="E12" s="126"/>
      <c r="F12" s="126"/>
      <c r="G12" s="126"/>
      <c r="H12" s="126"/>
      <c r="I12" s="126"/>
      <c r="J12" s="126"/>
      <c r="K12" s="126"/>
      <c r="L12" s="126"/>
      <c r="M12" s="126"/>
      <c r="N12" s="126"/>
      <c r="O12" s="126"/>
      <c r="P12" s="126"/>
      <c r="R12" s="140" t="s">
        <v>65</v>
      </c>
    </row>
    <row r="14" spans="1:27" x14ac:dyDescent="0.35">
      <c r="A14" s="234" t="s">
        <v>66</v>
      </c>
      <c r="B14" s="126"/>
      <c r="C14" s="126"/>
      <c r="D14" s="126"/>
      <c r="E14" s="126"/>
      <c r="F14" s="126"/>
      <c r="G14" s="126"/>
      <c r="H14" s="126"/>
      <c r="I14" s="126"/>
      <c r="J14" s="126"/>
      <c r="K14" s="126"/>
      <c r="L14" s="126"/>
      <c r="M14" s="126"/>
      <c r="N14" s="126"/>
      <c r="O14" s="126"/>
      <c r="P14" s="126"/>
      <c r="R14" s="140" t="s">
        <v>67</v>
      </c>
    </row>
    <row r="15" spans="1:27" x14ac:dyDescent="0.35">
      <c r="A15" s="126" t="s">
        <v>68</v>
      </c>
      <c r="B15" s="126"/>
      <c r="C15" s="126"/>
      <c r="D15" s="126"/>
      <c r="E15" s="126"/>
      <c r="F15" s="126"/>
      <c r="G15" s="126"/>
      <c r="H15" s="126"/>
      <c r="I15" s="126"/>
      <c r="J15" s="126"/>
      <c r="K15" s="126"/>
      <c r="L15" s="126"/>
      <c r="M15" s="126"/>
      <c r="N15" s="126"/>
      <c r="O15" s="126"/>
      <c r="P15" s="126"/>
      <c r="R15" s="140" t="s">
        <v>69</v>
      </c>
    </row>
    <row r="16" spans="1:27" x14ac:dyDescent="0.35">
      <c r="A16" s="142" t="s">
        <v>70</v>
      </c>
      <c r="B16" s="126"/>
      <c r="C16" s="126"/>
      <c r="D16" s="126"/>
      <c r="E16" s="126"/>
      <c r="F16" s="126"/>
      <c r="G16" s="126"/>
      <c r="H16" s="126"/>
      <c r="I16" s="126"/>
      <c r="J16" s="126"/>
      <c r="K16" s="126"/>
      <c r="L16" s="126"/>
      <c r="M16" s="126"/>
      <c r="N16" s="126"/>
      <c r="O16" s="126"/>
      <c r="P16" s="126"/>
      <c r="R16" s="140" t="s">
        <v>71</v>
      </c>
    </row>
    <row r="17" spans="1:22" x14ac:dyDescent="0.35">
      <c r="A17" s="126"/>
      <c r="B17" s="126"/>
      <c r="C17" s="126"/>
      <c r="D17" s="126"/>
      <c r="E17" s="126"/>
      <c r="F17" s="126"/>
      <c r="G17" s="126"/>
      <c r="H17" s="126"/>
      <c r="I17" s="126"/>
      <c r="J17" s="126"/>
      <c r="K17" s="126"/>
      <c r="L17" s="126"/>
      <c r="M17" s="126"/>
      <c r="N17" s="126"/>
      <c r="O17" s="126"/>
      <c r="P17" s="126"/>
    </row>
    <row r="18" spans="1:22" x14ac:dyDescent="0.35">
      <c r="A18" s="364" t="s">
        <v>72</v>
      </c>
      <c r="B18" s="364"/>
      <c r="C18" s="364"/>
      <c r="D18" s="364"/>
      <c r="E18" s="364"/>
      <c r="F18" s="364"/>
      <c r="G18" s="364"/>
      <c r="H18" s="364"/>
      <c r="I18" s="364"/>
      <c r="J18" s="364"/>
      <c r="K18" s="364"/>
      <c r="L18" s="364"/>
      <c r="M18" s="364"/>
      <c r="N18" s="364"/>
      <c r="O18" s="364"/>
      <c r="P18" s="364"/>
      <c r="R18" s="140" t="s">
        <v>73</v>
      </c>
    </row>
    <row r="19" spans="1:22" x14ac:dyDescent="0.35">
      <c r="A19" s="126"/>
      <c r="B19" s="126"/>
      <c r="C19" s="126"/>
      <c r="D19" s="126"/>
      <c r="E19" s="126"/>
      <c r="F19" s="126"/>
      <c r="G19" s="126"/>
      <c r="H19" s="126"/>
      <c r="I19" s="126"/>
      <c r="J19" s="126"/>
      <c r="K19" s="126"/>
      <c r="L19" s="126"/>
      <c r="M19" s="126"/>
      <c r="N19" s="126"/>
      <c r="O19" s="126"/>
      <c r="P19" s="126"/>
    </row>
    <row r="20" spans="1:22" x14ac:dyDescent="0.35">
      <c r="A20" s="126" t="s">
        <v>1494</v>
      </c>
      <c r="B20" s="126"/>
      <c r="C20" s="126"/>
      <c r="D20" s="126"/>
      <c r="E20" s="126"/>
      <c r="F20" s="126"/>
      <c r="G20" s="126"/>
      <c r="H20" s="126"/>
      <c r="I20" s="126"/>
      <c r="J20" s="126"/>
      <c r="K20" s="126"/>
      <c r="L20" s="126"/>
      <c r="M20" s="126"/>
      <c r="N20" s="126"/>
      <c r="O20" s="126"/>
      <c r="P20" s="126"/>
      <c r="R20" s="140" t="s">
        <v>1495</v>
      </c>
    </row>
    <row r="22" spans="1:22" x14ac:dyDescent="0.35">
      <c r="A22" s="362" t="s">
        <v>74</v>
      </c>
      <c r="B22" s="363"/>
      <c r="C22" s="363"/>
      <c r="D22" s="363"/>
      <c r="E22" s="363"/>
      <c r="R22" s="362" t="s">
        <v>75</v>
      </c>
      <c r="S22" s="363"/>
      <c r="T22" s="363"/>
      <c r="U22" s="363"/>
      <c r="V22" s="363"/>
    </row>
    <row r="26" spans="1:22" x14ac:dyDescent="0.35">
      <c r="A26" s="362" t="s">
        <v>76</v>
      </c>
      <c r="B26" s="363"/>
      <c r="C26" s="363"/>
      <c r="D26" s="363"/>
      <c r="E26" s="363"/>
      <c r="R26" s="362" t="s">
        <v>1500</v>
      </c>
      <c r="S26" s="363"/>
      <c r="T26" s="363"/>
      <c r="U26" s="363"/>
      <c r="V26" s="363"/>
    </row>
    <row r="27" spans="1:22" x14ac:dyDescent="0.35">
      <c r="A27" s="140" t="s">
        <v>77</v>
      </c>
      <c r="R27" s="140" t="s">
        <v>78</v>
      </c>
    </row>
    <row r="28" spans="1:22" x14ac:dyDescent="0.35">
      <c r="A28" s="140" t="s">
        <v>79</v>
      </c>
      <c r="R28" s="140" t="s">
        <v>80</v>
      </c>
    </row>
    <row r="30" spans="1:22" x14ac:dyDescent="0.35">
      <c r="A30" s="140" t="s">
        <v>81</v>
      </c>
      <c r="R30" s="140" t="s">
        <v>82</v>
      </c>
    </row>
    <row r="31" spans="1:22" x14ac:dyDescent="0.35">
      <c r="A31" s="140" t="s">
        <v>1501</v>
      </c>
      <c r="R31" s="140" t="s">
        <v>83</v>
      </c>
    </row>
    <row r="32" spans="1:22" x14ac:dyDescent="0.35">
      <c r="A32" s="140" t="s">
        <v>84</v>
      </c>
      <c r="R32" s="140" t="s">
        <v>85</v>
      </c>
    </row>
    <row r="33" spans="1:18" x14ac:dyDescent="0.35">
      <c r="A33" s="140" t="s">
        <v>86</v>
      </c>
      <c r="R33" s="140" t="s">
        <v>87</v>
      </c>
    </row>
    <row r="34" spans="1:18" x14ac:dyDescent="0.35">
      <c r="A34" s="140" t="s">
        <v>88</v>
      </c>
      <c r="R34" s="140" t="s">
        <v>89</v>
      </c>
    </row>
    <row r="35" spans="1:18" x14ac:dyDescent="0.35">
      <c r="A35" s="140" t="s">
        <v>1503</v>
      </c>
      <c r="R35" s="140" t="s">
        <v>1568</v>
      </c>
    </row>
    <row r="36" spans="1:18" x14ac:dyDescent="0.35">
      <c r="A36" s="140" t="s">
        <v>90</v>
      </c>
      <c r="R36" s="140" t="s">
        <v>91</v>
      </c>
    </row>
    <row r="37" spans="1:18" x14ac:dyDescent="0.35">
      <c r="A37" s="140" t="s">
        <v>1502</v>
      </c>
      <c r="R37" s="140" t="s">
        <v>92</v>
      </c>
    </row>
    <row r="38" spans="1:18" x14ac:dyDescent="0.35">
      <c r="A38" s="140" t="s">
        <v>93</v>
      </c>
      <c r="R38" s="140" t="s">
        <v>94</v>
      </c>
    </row>
    <row r="39" spans="1:18" x14ac:dyDescent="0.35">
      <c r="A39" s="140" t="s">
        <v>95</v>
      </c>
      <c r="R39" s="140" t="s">
        <v>96</v>
      </c>
    </row>
    <row r="40" spans="1:18" x14ac:dyDescent="0.35">
      <c r="A40" s="140" t="s">
        <v>97</v>
      </c>
      <c r="R40" s="140" t="s">
        <v>98</v>
      </c>
    </row>
    <row r="41" spans="1:18" x14ac:dyDescent="0.35">
      <c r="A41" s="140" t="s">
        <v>1504</v>
      </c>
      <c r="R41" s="140" t="s">
        <v>99</v>
      </c>
    </row>
    <row r="42" spans="1:18" x14ac:dyDescent="0.35">
      <c r="A42" s="140" t="s">
        <v>100</v>
      </c>
      <c r="R42" s="140" t="s">
        <v>101</v>
      </c>
    </row>
    <row r="43" spans="1:18" x14ac:dyDescent="0.35">
      <c r="A43" s="140" t="s">
        <v>1505</v>
      </c>
      <c r="R43" s="140" t="s">
        <v>102</v>
      </c>
    </row>
    <row r="44" spans="1:18" x14ac:dyDescent="0.35">
      <c r="A44" s="140" t="s">
        <v>103</v>
      </c>
      <c r="R44" s="140" t="s">
        <v>104</v>
      </c>
    </row>
    <row r="45" spans="1:18" x14ac:dyDescent="0.35">
      <c r="A45" s="140" t="s">
        <v>105</v>
      </c>
      <c r="R45" s="140" t="s">
        <v>106</v>
      </c>
    </row>
    <row r="46" spans="1:18" x14ac:dyDescent="0.35">
      <c r="A46" s="140" t="s">
        <v>107</v>
      </c>
      <c r="R46" s="140" t="s">
        <v>108</v>
      </c>
    </row>
    <row r="47" spans="1:18" x14ac:dyDescent="0.35">
      <c r="A47" s="140" t="s">
        <v>109</v>
      </c>
      <c r="R47" s="140" t="s">
        <v>110</v>
      </c>
    </row>
    <row r="48" spans="1:18" x14ac:dyDescent="0.35">
      <c r="A48" s="140" t="s">
        <v>111</v>
      </c>
      <c r="R48" s="140" t="s">
        <v>112</v>
      </c>
    </row>
    <row r="51" spans="1:27" x14ac:dyDescent="0.35">
      <c r="A51" s="140" t="s">
        <v>113</v>
      </c>
      <c r="R51" s="140" t="s">
        <v>114</v>
      </c>
    </row>
    <row r="55" spans="1:27" s="144" customFormat="1" x14ac:dyDescent="0.35">
      <c r="A55" s="143" t="s">
        <v>115</v>
      </c>
      <c r="B55" s="143"/>
      <c r="C55" s="143"/>
      <c r="D55" s="143"/>
      <c r="E55" s="143"/>
      <c r="F55" s="143"/>
      <c r="G55" s="143"/>
      <c r="H55" s="143"/>
      <c r="I55" s="143"/>
      <c r="J55" s="143"/>
      <c r="K55" s="143"/>
      <c r="L55" s="143"/>
      <c r="M55" s="143"/>
      <c r="N55" s="143"/>
      <c r="O55" s="143"/>
      <c r="P55" s="143"/>
      <c r="Q55" s="143"/>
      <c r="R55" s="143"/>
      <c r="S55" s="143"/>
      <c r="T55" s="143"/>
      <c r="U55" s="143"/>
      <c r="V55" s="143"/>
      <c r="W55" s="143"/>
      <c r="X55" s="143"/>
      <c r="Y55" s="143"/>
      <c r="Z55" s="143"/>
      <c r="AA55" s="143"/>
    </row>
    <row r="56" spans="1:27" x14ac:dyDescent="0.35">
      <c r="A56" s="137" t="s">
        <v>81</v>
      </c>
      <c r="B56" s="136"/>
      <c r="R56" s="137" t="s">
        <v>82</v>
      </c>
      <c r="S56" s="136"/>
    </row>
    <row r="58" spans="1:27" x14ac:dyDescent="0.35">
      <c r="A58" s="137"/>
      <c r="B58" s="134" t="s">
        <v>116</v>
      </c>
      <c r="R58" s="137"/>
      <c r="S58" s="134" t="s">
        <v>117</v>
      </c>
    </row>
    <row r="60" spans="1:27" x14ac:dyDescent="0.35">
      <c r="A60" s="137" t="s">
        <v>118</v>
      </c>
      <c r="R60" s="137" t="s">
        <v>119</v>
      </c>
    </row>
    <row r="62" spans="1:27" x14ac:dyDescent="0.35">
      <c r="A62" s="137" t="s">
        <v>120</v>
      </c>
      <c r="B62" s="134"/>
      <c r="R62" s="137" t="s">
        <v>121</v>
      </c>
      <c r="S62" s="134"/>
    </row>
    <row r="63" spans="1:27" x14ac:dyDescent="0.35">
      <c r="A63" s="135" t="s">
        <v>122</v>
      </c>
      <c r="B63" s="131" t="s">
        <v>123</v>
      </c>
      <c r="R63" s="135" t="s">
        <v>124</v>
      </c>
      <c r="S63" s="131" t="s">
        <v>125</v>
      </c>
    </row>
    <row r="64" spans="1:27" x14ac:dyDescent="0.35">
      <c r="A64" s="135" t="s">
        <v>126</v>
      </c>
      <c r="B64" s="131"/>
      <c r="R64" s="135" t="s">
        <v>127</v>
      </c>
      <c r="S64" s="131"/>
    </row>
    <row r="65" spans="1:19" x14ac:dyDescent="0.35">
      <c r="A65" s="135" t="s">
        <v>128</v>
      </c>
      <c r="B65" s="131" t="s">
        <v>123</v>
      </c>
      <c r="R65" s="135" t="s">
        <v>129</v>
      </c>
      <c r="S65" s="131" t="s">
        <v>125</v>
      </c>
    </row>
    <row r="66" spans="1:19" x14ac:dyDescent="0.35">
      <c r="A66" s="135" t="s">
        <v>130</v>
      </c>
      <c r="B66" s="131" t="s">
        <v>123</v>
      </c>
      <c r="R66" s="135" t="s">
        <v>131</v>
      </c>
      <c r="S66" s="131" t="s">
        <v>125</v>
      </c>
    </row>
    <row r="67" spans="1:19" x14ac:dyDescent="0.35">
      <c r="A67" s="135" t="s">
        <v>132</v>
      </c>
      <c r="B67" s="131" t="s">
        <v>123</v>
      </c>
      <c r="R67" s="135" t="s">
        <v>133</v>
      </c>
      <c r="S67" s="131" t="s">
        <v>125</v>
      </c>
    </row>
    <row r="68" spans="1:19" x14ac:dyDescent="0.35">
      <c r="A68" s="135" t="s">
        <v>134</v>
      </c>
      <c r="B68" s="131" t="s">
        <v>123</v>
      </c>
      <c r="R68" s="135" t="s">
        <v>135</v>
      </c>
      <c r="S68" s="131" t="s">
        <v>125</v>
      </c>
    </row>
    <row r="69" spans="1:19" x14ac:dyDescent="0.35">
      <c r="A69" s="135" t="s">
        <v>136</v>
      </c>
      <c r="B69" s="131"/>
      <c r="R69" s="135" t="s">
        <v>137</v>
      </c>
      <c r="S69" s="131"/>
    </row>
    <row r="70" spans="1:19" x14ac:dyDescent="0.35">
      <c r="A70" s="135" t="s">
        <v>130</v>
      </c>
      <c r="B70" s="131" t="s">
        <v>123</v>
      </c>
      <c r="R70" s="135" t="s">
        <v>131</v>
      </c>
      <c r="S70" s="131" t="s">
        <v>125</v>
      </c>
    </row>
    <row r="71" spans="1:19" x14ac:dyDescent="0.35">
      <c r="A71" s="135" t="s">
        <v>138</v>
      </c>
      <c r="B71" s="131" t="s">
        <v>123</v>
      </c>
      <c r="R71" s="135" t="s">
        <v>133</v>
      </c>
      <c r="S71" s="131" t="s">
        <v>125</v>
      </c>
    </row>
    <row r="72" spans="1:19" x14ac:dyDescent="0.35">
      <c r="A72" s="135" t="s">
        <v>139</v>
      </c>
      <c r="B72" s="131" t="s">
        <v>123</v>
      </c>
      <c r="R72" s="135" t="s">
        <v>140</v>
      </c>
      <c r="S72" s="131" t="s">
        <v>125</v>
      </c>
    </row>
    <row r="73" spans="1:19" x14ac:dyDescent="0.35">
      <c r="A73" s="135" t="s">
        <v>141</v>
      </c>
      <c r="B73" s="131"/>
      <c r="R73" s="135" t="s">
        <v>142</v>
      </c>
      <c r="S73" s="131"/>
    </row>
    <row r="74" spans="1:19" x14ac:dyDescent="0.35">
      <c r="A74" s="135" t="s">
        <v>143</v>
      </c>
      <c r="B74" s="131" t="s">
        <v>123</v>
      </c>
      <c r="R74" s="135" t="s">
        <v>144</v>
      </c>
      <c r="S74" s="131" t="s">
        <v>125</v>
      </c>
    </row>
    <row r="75" spans="1:19" x14ac:dyDescent="0.35">
      <c r="A75" s="135" t="s">
        <v>145</v>
      </c>
      <c r="B75" s="131" t="s">
        <v>123</v>
      </c>
      <c r="R75" s="135" t="s">
        <v>146</v>
      </c>
      <c r="S75" s="131" t="s">
        <v>125</v>
      </c>
    </row>
    <row r="76" spans="1:19" x14ac:dyDescent="0.35">
      <c r="A76" s="135" t="s">
        <v>1569</v>
      </c>
      <c r="B76" s="131"/>
      <c r="R76" s="135" t="s">
        <v>1534</v>
      </c>
      <c r="S76" s="131"/>
    </row>
    <row r="77" spans="1:19" x14ac:dyDescent="0.35">
      <c r="A77" s="135" t="s">
        <v>143</v>
      </c>
      <c r="B77" s="131"/>
      <c r="R77" s="135" t="s">
        <v>144</v>
      </c>
    </row>
    <row r="78" spans="1:19" x14ac:dyDescent="0.35">
      <c r="A78" s="135" t="s">
        <v>147</v>
      </c>
      <c r="B78" s="131" t="s">
        <v>123</v>
      </c>
      <c r="R78" s="135" t="s">
        <v>148</v>
      </c>
      <c r="S78" s="131" t="s">
        <v>125</v>
      </c>
    </row>
    <row r="79" spans="1:19" x14ac:dyDescent="0.35">
      <c r="A79" s="135" t="s">
        <v>149</v>
      </c>
      <c r="B79" s="131" t="s">
        <v>123</v>
      </c>
      <c r="R79" s="135" t="s">
        <v>150</v>
      </c>
      <c r="S79" s="131" t="s">
        <v>125</v>
      </c>
    </row>
    <row r="80" spans="1:19" x14ac:dyDescent="0.35">
      <c r="A80" s="140" t="s">
        <v>151</v>
      </c>
      <c r="B80" s="131" t="s">
        <v>123</v>
      </c>
      <c r="R80" s="135" t="s">
        <v>152</v>
      </c>
      <c r="S80" s="131" t="s">
        <v>125</v>
      </c>
    </row>
    <row r="81" spans="1:19" x14ac:dyDescent="0.35">
      <c r="A81" s="140" t="s">
        <v>153</v>
      </c>
      <c r="B81" s="131" t="s">
        <v>123</v>
      </c>
      <c r="R81" s="135" t="s">
        <v>1518</v>
      </c>
      <c r="S81" s="131" t="s">
        <v>125</v>
      </c>
    </row>
    <row r="82" spans="1:19" x14ac:dyDescent="0.35">
      <c r="A82" s="140" t="s">
        <v>145</v>
      </c>
      <c r="R82" s="135" t="s">
        <v>146</v>
      </c>
    </row>
    <row r="83" spans="1:19" x14ac:dyDescent="0.35">
      <c r="A83" s="140" t="s">
        <v>147</v>
      </c>
      <c r="B83" s="131" t="s">
        <v>123</v>
      </c>
      <c r="R83" s="135" t="s">
        <v>148</v>
      </c>
      <c r="S83" s="131" t="s">
        <v>125</v>
      </c>
    </row>
    <row r="84" spans="1:19" x14ac:dyDescent="0.35">
      <c r="A84" s="140" t="s">
        <v>149</v>
      </c>
      <c r="B84" s="131" t="s">
        <v>123</v>
      </c>
      <c r="R84" s="135" t="s">
        <v>150</v>
      </c>
      <c r="S84" s="131" t="s">
        <v>125</v>
      </c>
    </row>
    <row r="85" spans="1:19" x14ac:dyDescent="0.35">
      <c r="A85" s="140" t="s">
        <v>151</v>
      </c>
      <c r="B85" s="131" t="s">
        <v>123</v>
      </c>
      <c r="R85" s="135" t="s">
        <v>152</v>
      </c>
      <c r="S85" s="131" t="s">
        <v>125</v>
      </c>
    </row>
    <row r="86" spans="1:19" x14ac:dyDescent="0.35">
      <c r="A86" s="140" t="s">
        <v>153</v>
      </c>
      <c r="B86" s="131" t="s">
        <v>123</v>
      </c>
      <c r="R86" s="135" t="s">
        <v>1518</v>
      </c>
      <c r="S86" s="131" t="s">
        <v>125</v>
      </c>
    </row>
    <row r="88" spans="1:19" x14ac:dyDescent="0.35">
      <c r="A88" s="137" t="s">
        <v>154</v>
      </c>
      <c r="R88" s="137" t="s">
        <v>155</v>
      </c>
    </row>
    <row r="90" spans="1:19" x14ac:dyDescent="0.35">
      <c r="A90" s="137" t="s">
        <v>156</v>
      </c>
      <c r="B90" s="134"/>
      <c r="R90" s="137" t="s">
        <v>157</v>
      </c>
      <c r="S90" s="134"/>
    </row>
    <row r="91" spans="1:19" x14ac:dyDescent="0.35">
      <c r="A91" s="135" t="s">
        <v>158</v>
      </c>
      <c r="B91" s="131" t="s">
        <v>123</v>
      </c>
      <c r="R91" s="135" t="s">
        <v>159</v>
      </c>
      <c r="S91" s="131" t="s">
        <v>125</v>
      </c>
    </row>
    <row r="92" spans="1:19" x14ac:dyDescent="0.35">
      <c r="A92" s="135" t="s">
        <v>160</v>
      </c>
      <c r="B92" s="131" t="s">
        <v>123</v>
      </c>
      <c r="R92" s="135" t="s">
        <v>161</v>
      </c>
      <c r="S92" s="131" t="s">
        <v>125</v>
      </c>
    </row>
    <row r="93" spans="1:19" x14ac:dyDescent="0.35">
      <c r="A93" s="135" t="s">
        <v>162</v>
      </c>
      <c r="B93" s="131" t="s">
        <v>123</v>
      </c>
      <c r="R93" s="135" t="s">
        <v>163</v>
      </c>
      <c r="S93" s="131" t="s">
        <v>125</v>
      </c>
    </row>
    <row r="94" spans="1:19" x14ac:dyDescent="0.35">
      <c r="A94" s="135" t="s">
        <v>164</v>
      </c>
      <c r="B94" s="131" t="s">
        <v>123</v>
      </c>
      <c r="R94" s="135" t="s">
        <v>165</v>
      </c>
      <c r="S94" s="131" t="s">
        <v>125</v>
      </c>
    </row>
    <row r="95" spans="1:19" x14ac:dyDescent="0.35">
      <c r="A95" s="135" t="s">
        <v>166</v>
      </c>
      <c r="B95" s="131" t="s">
        <v>123</v>
      </c>
      <c r="R95" s="135" t="s">
        <v>167</v>
      </c>
      <c r="S95" s="131" t="s">
        <v>125</v>
      </c>
    </row>
    <row r="96" spans="1:19" x14ac:dyDescent="0.35">
      <c r="A96" s="135" t="s">
        <v>168</v>
      </c>
      <c r="B96" s="131" t="s">
        <v>123</v>
      </c>
      <c r="R96" s="135" t="s">
        <v>169</v>
      </c>
      <c r="S96" s="131" t="s">
        <v>125</v>
      </c>
    </row>
    <row r="97" spans="1:19" x14ac:dyDescent="0.35">
      <c r="A97" s="135" t="s">
        <v>170</v>
      </c>
      <c r="B97" s="131" t="s">
        <v>123</v>
      </c>
      <c r="R97" s="135" t="s">
        <v>171</v>
      </c>
      <c r="S97" s="131" t="s">
        <v>125</v>
      </c>
    </row>
    <row r="98" spans="1:19" x14ac:dyDescent="0.35">
      <c r="A98" s="135" t="s">
        <v>172</v>
      </c>
      <c r="B98" s="131" t="s">
        <v>123</v>
      </c>
      <c r="R98" s="135" t="s">
        <v>173</v>
      </c>
      <c r="S98" s="131" t="s">
        <v>125</v>
      </c>
    </row>
    <row r="99" spans="1:19" x14ac:dyDescent="0.35">
      <c r="A99" s="135" t="s">
        <v>174</v>
      </c>
      <c r="B99" s="131" t="s">
        <v>123</v>
      </c>
      <c r="R99" s="135" t="s">
        <v>175</v>
      </c>
      <c r="S99" s="131" t="s">
        <v>125</v>
      </c>
    </row>
    <row r="101" spans="1:19" x14ac:dyDescent="0.35">
      <c r="A101" s="137" t="s">
        <v>176</v>
      </c>
      <c r="R101" s="137" t="s">
        <v>177</v>
      </c>
    </row>
    <row r="103" spans="1:19" x14ac:dyDescent="0.35">
      <c r="A103" s="137" t="s">
        <v>178</v>
      </c>
      <c r="B103" s="134"/>
      <c r="R103" s="137" t="s">
        <v>179</v>
      </c>
      <c r="S103" s="134"/>
    </row>
    <row r="104" spans="1:19" x14ac:dyDescent="0.35">
      <c r="A104" s="135" t="s">
        <v>180</v>
      </c>
      <c r="B104" s="131" t="s">
        <v>181</v>
      </c>
      <c r="R104" s="135" t="s">
        <v>182</v>
      </c>
      <c r="S104" s="131" t="s">
        <v>813</v>
      </c>
    </row>
    <row r="105" spans="1:19" x14ac:dyDescent="0.35">
      <c r="A105" s="135" t="s">
        <v>183</v>
      </c>
      <c r="B105" s="131" t="s">
        <v>181</v>
      </c>
      <c r="R105" s="135" t="s">
        <v>184</v>
      </c>
      <c r="S105" s="131" t="s">
        <v>813</v>
      </c>
    </row>
    <row r="106" spans="1:19" x14ac:dyDescent="0.35">
      <c r="A106" s="135" t="s">
        <v>185</v>
      </c>
      <c r="B106" s="131" t="s">
        <v>181</v>
      </c>
      <c r="R106" s="135" t="s">
        <v>186</v>
      </c>
      <c r="S106" s="131" t="s">
        <v>813</v>
      </c>
    </row>
    <row r="107" spans="1:19" x14ac:dyDescent="0.35">
      <c r="A107" s="135" t="s">
        <v>187</v>
      </c>
      <c r="B107" s="131" t="s">
        <v>181</v>
      </c>
      <c r="R107" s="135" t="s">
        <v>188</v>
      </c>
      <c r="S107" s="131" t="s">
        <v>813</v>
      </c>
    </row>
    <row r="108" spans="1:19" x14ac:dyDescent="0.35">
      <c r="A108" s="135" t="s">
        <v>189</v>
      </c>
      <c r="B108" s="131" t="s">
        <v>181</v>
      </c>
      <c r="R108" s="135" t="s">
        <v>190</v>
      </c>
      <c r="S108" s="131" t="s">
        <v>813</v>
      </c>
    </row>
    <row r="109" spans="1:19" x14ac:dyDescent="0.35">
      <c r="A109" s="135" t="s">
        <v>191</v>
      </c>
      <c r="B109" s="131" t="s">
        <v>181</v>
      </c>
      <c r="R109" s="135" t="s">
        <v>192</v>
      </c>
      <c r="S109" s="131" t="s">
        <v>813</v>
      </c>
    </row>
    <row r="110" spans="1:19" x14ac:dyDescent="0.35">
      <c r="A110" s="135" t="s">
        <v>193</v>
      </c>
      <c r="B110" s="131" t="s">
        <v>181</v>
      </c>
      <c r="R110" s="135" t="s">
        <v>194</v>
      </c>
      <c r="S110" s="131" t="s">
        <v>813</v>
      </c>
    </row>
    <row r="111" spans="1:19" x14ac:dyDescent="0.35">
      <c r="A111" s="135" t="s">
        <v>195</v>
      </c>
      <c r="B111" s="131" t="s">
        <v>181</v>
      </c>
      <c r="R111" s="135" t="s">
        <v>196</v>
      </c>
      <c r="S111" s="131" t="s">
        <v>813</v>
      </c>
    </row>
    <row r="112" spans="1:19" x14ac:dyDescent="0.35">
      <c r="A112" s="135" t="s">
        <v>197</v>
      </c>
      <c r="B112" s="131" t="s">
        <v>181</v>
      </c>
      <c r="R112" s="135" t="s">
        <v>198</v>
      </c>
      <c r="S112" s="131" t="s">
        <v>813</v>
      </c>
    </row>
    <row r="113" spans="1:19" x14ac:dyDescent="0.35">
      <c r="A113" s="135" t="s">
        <v>199</v>
      </c>
      <c r="B113" s="131" t="s">
        <v>181</v>
      </c>
      <c r="R113" s="135" t="s">
        <v>200</v>
      </c>
      <c r="S113" s="131" t="s">
        <v>813</v>
      </c>
    </row>
    <row r="114" spans="1:19" x14ac:dyDescent="0.35">
      <c r="A114" s="135" t="s">
        <v>201</v>
      </c>
      <c r="B114" s="131" t="s">
        <v>181</v>
      </c>
      <c r="R114" s="135" t="s">
        <v>202</v>
      </c>
      <c r="S114" s="131" t="s">
        <v>813</v>
      </c>
    </row>
    <row r="115" spans="1:19" x14ac:dyDescent="0.35">
      <c r="A115" s="135" t="s">
        <v>203</v>
      </c>
      <c r="B115" s="131" t="s">
        <v>181</v>
      </c>
      <c r="R115" s="135" t="s">
        <v>204</v>
      </c>
      <c r="S115" s="131" t="s">
        <v>813</v>
      </c>
    </row>
    <row r="116" spans="1:19" x14ac:dyDescent="0.35">
      <c r="A116" s="135" t="s">
        <v>205</v>
      </c>
      <c r="B116" s="131" t="s">
        <v>181</v>
      </c>
      <c r="R116" s="135" t="s">
        <v>206</v>
      </c>
      <c r="S116" s="131" t="s">
        <v>813</v>
      </c>
    </row>
    <row r="117" spans="1:19" x14ac:dyDescent="0.35">
      <c r="A117" s="135" t="s">
        <v>207</v>
      </c>
      <c r="B117" s="131" t="s">
        <v>181</v>
      </c>
      <c r="R117" s="135" t="s">
        <v>208</v>
      </c>
      <c r="S117" s="131" t="s">
        <v>813</v>
      </c>
    </row>
    <row r="118" spans="1:19" x14ac:dyDescent="0.35">
      <c r="A118" s="135" t="s">
        <v>209</v>
      </c>
      <c r="B118" s="131" t="s">
        <v>181</v>
      </c>
      <c r="R118" s="135" t="s">
        <v>210</v>
      </c>
      <c r="S118" s="131" t="s">
        <v>813</v>
      </c>
    </row>
    <row r="119" spans="1:19" x14ac:dyDescent="0.35">
      <c r="A119" s="135" t="s">
        <v>211</v>
      </c>
      <c r="B119" s="131" t="s">
        <v>181</v>
      </c>
      <c r="R119" s="135" t="s">
        <v>212</v>
      </c>
      <c r="S119" s="131" t="s">
        <v>813</v>
      </c>
    </row>
    <row r="120" spans="1:19" x14ac:dyDescent="0.35">
      <c r="A120" s="135" t="s">
        <v>213</v>
      </c>
      <c r="B120" s="131" t="s">
        <v>214</v>
      </c>
      <c r="R120" s="135" t="s">
        <v>215</v>
      </c>
      <c r="S120" s="131" t="s">
        <v>214</v>
      </c>
    </row>
    <row r="121" spans="1:19" x14ac:dyDescent="0.35">
      <c r="A121" s="135" t="s">
        <v>216</v>
      </c>
      <c r="B121" s="131" t="s">
        <v>217</v>
      </c>
      <c r="R121" s="135" t="s">
        <v>218</v>
      </c>
      <c r="S121" s="131" t="s">
        <v>1535</v>
      </c>
    </row>
    <row r="123" spans="1:19" x14ac:dyDescent="0.35">
      <c r="A123" s="137" t="s">
        <v>219</v>
      </c>
      <c r="R123" s="137" t="s">
        <v>220</v>
      </c>
    </row>
    <row r="125" spans="1:19" x14ac:dyDescent="0.35">
      <c r="A125" s="137" t="s">
        <v>221</v>
      </c>
      <c r="B125" s="134"/>
      <c r="R125" s="137" t="s">
        <v>222</v>
      </c>
      <c r="S125" s="134"/>
    </row>
    <row r="126" spans="1:19" x14ac:dyDescent="0.35">
      <c r="A126" s="135" t="s">
        <v>223</v>
      </c>
      <c r="B126" s="131" t="s">
        <v>224</v>
      </c>
      <c r="R126" s="135" t="s">
        <v>225</v>
      </c>
      <c r="S126" s="131" t="s">
        <v>226</v>
      </c>
    </row>
    <row r="127" spans="1:19" x14ac:dyDescent="0.35">
      <c r="A127" s="135" t="s">
        <v>227</v>
      </c>
      <c r="B127" s="131" t="s">
        <v>224</v>
      </c>
      <c r="R127" s="135" t="s">
        <v>228</v>
      </c>
      <c r="S127" s="131" t="s">
        <v>226</v>
      </c>
    </row>
    <row r="128" spans="1:19" x14ac:dyDescent="0.35">
      <c r="A128" s="135" t="s">
        <v>229</v>
      </c>
      <c r="B128" s="131" t="s">
        <v>224</v>
      </c>
      <c r="R128" s="135" t="s">
        <v>230</v>
      </c>
      <c r="S128" s="131" t="s">
        <v>226</v>
      </c>
    </row>
    <row r="129" spans="1:19" x14ac:dyDescent="0.35">
      <c r="A129" s="135" t="s">
        <v>231</v>
      </c>
      <c r="B129" s="131" t="s">
        <v>224</v>
      </c>
      <c r="R129" s="135" t="s">
        <v>232</v>
      </c>
      <c r="S129" s="131" t="s">
        <v>226</v>
      </c>
    </row>
    <row r="131" spans="1:19" x14ac:dyDescent="0.35">
      <c r="A131" s="137" t="s">
        <v>233</v>
      </c>
      <c r="B131" s="134"/>
      <c r="R131" s="137" t="s">
        <v>234</v>
      </c>
      <c r="S131" s="134"/>
    </row>
    <row r="132" spans="1:19" x14ac:dyDescent="0.35">
      <c r="A132" s="135" t="s">
        <v>235</v>
      </c>
      <c r="B132" s="134" t="s">
        <v>281</v>
      </c>
      <c r="R132" s="135" t="s">
        <v>236</v>
      </c>
      <c r="S132" s="136" t="s">
        <v>283</v>
      </c>
    </row>
    <row r="133" spans="1:19" x14ac:dyDescent="0.35">
      <c r="A133" s="135" t="s">
        <v>237</v>
      </c>
      <c r="B133" s="134" t="s">
        <v>281</v>
      </c>
      <c r="R133" s="135" t="s">
        <v>238</v>
      </c>
      <c r="S133" s="136" t="s">
        <v>283</v>
      </c>
    </row>
    <row r="134" spans="1:19" x14ac:dyDescent="0.35">
      <c r="A134" s="135" t="s">
        <v>239</v>
      </c>
      <c r="B134" s="134" t="s">
        <v>281</v>
      </c>
      <c r="R134" s="135" t="s">
        <v>240</v>
      </c>
      <c r="S134" s="136" t="s">
        <v>283</v>
      </c>
    </row>
    <row r="135" spans="1:19" x14ac:dyDescent="0.35">
      <c r="A135" s="135" t="s">
        <v>241</v>
      </c>
      <c r="B135" s="134" t="s">
        <v>281</v>
      </c>
      <c r="R135" s="135" t="s">
        <v>242</v>
      </c>
      <c r="S135" s="136" t="s">
        <v>283</v>
      </c>
    </row>
    <row r="136" spans="1:19" x14ac:dyDescent="0.35">
      <c r="A136" s="135" t="s">
        <v>243</v>
      </c>
      <c r="B136" s="134" t="s">
        <v>281</v>
      </c>
      <c r="R136" s="135" t="s">
        <v>244</v>
      </c>
      <c r="S136" s="136" t="s">
        <v>283</v>
      </c>
    </row>
    <row r="137" spans="1:19" x14ac:dyDescent="0.35">
      <c r="A137" s="135" t="s">
        <v>245</v>
      </c>
      <c r="B137" s="134" t="s">
        <v>281</v>
      </c>
      <c r="R137" s="135" t="s">
        <v>246</v>
      </c>
      <c r="S137" s="136" t="s">
        <v>283</v>
      </c>
    </row>
    <row r="138" spans="1:19" x14ac:dyDescent="0.35">
      <c r="A138" s="135" t="s">
        <v>247</v>
      </c>
      <c r="B138" s="134" t="s">
        <v>281</v>
      </c>
      <c r="R138" s="135" t="s">
        <v>248</v>
      </c>
      <c r="S138" s="136" t="s">
        <v>283</v>
      </c>
    </row>
    <row r="139" spans="1:19" x14ac:dyDescent="0.35">
      <c r="A139" s="135" t="s">
        <v>249</v>
      </c>
      <c r="B139" s="134" t="s">
        <v>281</v>
      </c>
      <c r="R139" s="135" t="s">
        <v>250</v>
      </c>
      <c r="S139" s="136" t="s">
        <v>283</v>
      </c>
    </row>
    <row r="140" spans="1:19" x14ac:dyDescent="0.35">
      <c r="A140" s="135" t="s">
        <v>251</v>
      </c>
      <c r="B140" s="134" t="s">
        <v>281</v>
      </c>
      <c r="R140" s="135" t="s">
        <v>252</v>
      </c>
      <c r="S140" s="136" t="s">
        <v>283</v>
      </c>
    </row>
    <row r="141" spans="1:19" x14ac:dyDescent="0.35">
      <c r="A141" s="135" t="s">
        <v>253</v>
      </c>
      <c r="B141" s="134" t="s">
        <v>281</v>
      </c>
      <c r="R141" s="135" t="s">
        <v>254</v>
      </c>
      <c r="S141" s="136" t="s">
        <v>283</v>
      </c>
    </row>
    <row r="142" spans="1:19" x14ac:dyDescent="0.35">
      <c r="A142" s="135" t="s">
        <v>255</v>
      </c>
      <c r="B142" s="134" t="s">
        <v>281</v>
      </c>
      <c r="R142" s="135" t="s">
        <v>256</v>
      </c>
      <c r="S142" s="136" t="s">
        <v>283</v>
      </c>
    </row>
    <row r="143" spans="1:19" x14ac:dyDescent="0.35">
      <c r="A143" s="135" t="s">
        <v>257</v>
      </c>
      <c r="B143" s="134" t="s">
        <v>281</v>
      </c>
      <c r="R143" s="135" t="s">
        <v>258</v>
      </c>
      <c r="S143" s="136" t="s">
        <v>283</v>
      </c>
    </row>
    <row r="145" spans="1:19" x14ac:dyDescent="0.35">
      <c r="A145" s="137" t="s">
        <v>259</v>
      </c>
      <c r="R145" s="137" t="s">
        <v>260</v>
      </c>
    </row>
    <row r="147" spans="1:19" x14ac:dyDescent="0.35">
      <c r="A147" s="137" t="s">
        <v>261</v>
      </c>
      <c r="B147" s="134"/>
      <c r="R147" s="137" t="s">
        <v>262</v>
      </c>
      <c r="S147" s="134"/>
    </row>
    <row r="148" spans="1:19" x14ac:dyDescent="0.35">
      <c r="A148" s="135" t="s">
        <v>263</v>
      </c>
      <c r="B148" s="131"/>
      <c r="R148" s="135" t="s">
        <v>264</v>
      </c>
      <c r="S148" s="131"/>
    </row>
    <row r="149" spans="1:19" x14ac:dyDescent="0.35">
      <c r="A149" s="135" t="s">
        <v>265</v>
      </c>
      <c r="B149" s="131" t="s">
        <v>266</v>
      </c>
      <c r="R149" s="135" t="s">
        <v>267</v>
      </c>
      <c r="S149" s="131" t="s">
        <v>1532</v>
      </c>
    </row>
    <row r="150" spans="1:19" x14ac:dyDescent="0.35">
      <c r="A150" s="135" t="s">
        <v>269</v>
      </c>
      <c r="B150" s="131" t="s">
        <v>266</v>
      </c>
      <c r="R150" s="135" t="s">
        <v>270</v>
      </c>
      <c r="S150" s="131" t="s">
        <v>1532</v>
      </c>
    </row>
    <row r="151" spans="1:19" x14ac:dyDescent="0.35">
      <c r="A151" s="135" t="s">
        <v>271</v>
      </c>
      <c r="B151" s="131" t="s">
        <v>266</v>
      </c>
      <c r="R151" s="135" t="s">
        <v>272</v>
      </c>
      <c r="S151" s="131" t="s">
        <v>1532</v>
      </c>
    </row>
    <row r="152" spans="1:19" x14ac:dyDescent="0.35">
      <c r="A152" s="135" t="s">
        <v>154</v>
      </c>
      <c r="B152" s="131" t="s">
        <v>266</v>
      </c>
      <c r="R152" s="135" t="s">
        <v>273</v>
      </c>
      <c r="S152" s="131" t="s">
        <v>1532</v>
      </c>
    </row>
    <row r="153" spans="1:19" x14ac:dyDescent="0.35">
      <c r="A153" s="135" t="s">
        <v>274</v>
      </c>
      <c r="B153" s="131" t="s">
        <v>266</v>
      </c>
      <c r="R153" s="135" t="s">
        <v>275</v>
      </c>
      <c r="S153" s="131" t="s">
        <v>1532</v>
      </c>
    </row>
    <row r="154" spans="1:19" x14ac:dyDescent="0.35">
      <c r="A154" s="135" t="s">
        <v>276</v>
      </c>
      <c r="B154" s="131" t="s">
        <v>266</v>
      </c>
      <c r="R154" s="135" t="s">
        <v>277</v>
      </c>
      <c r="S154" s="131" t="s">
        <v>1532</v>
      </c>
    </row>
    <row r="155" spans="1:19" x14ac:dyDescent="0.35">
      <c r="A155" s="135"/>
      <c r="B155" s="131"/>
      <c r="R155" s="135"/>
      <c r="S155" s="131"/>
    </row>
    <row r="156" spans="1:19" x14ac:dyDescent="0.35">
      <c r="A156" s="137" t="s">
        <v>278</v>
      </c>
      <c r="B156" s="134"/>
      <c r="R156" s="137" t="s">
        <v>279</v>
      </c>
      <c r="S156" s="134"/>
    </row>
    <row r="157" spans="1:19" x14ac:dyDescent="0.35">
      <c r="A157" s="135" t="s">
        <v>280</v>
      </c>
      <c r="B157" s="131" t="s">
        <v>281</v>
      </c>
      <c r="R157" s="135" t="s">
        <v>282</v>
      </c>
      <c r="S157" s="131" t="s">
        <v>283</v>
      </c>
    </row>
    <row r="158" spans="1:19" x14ac:dyDescent="0.35">
      <c r="A158" s="135" t="s">
        <v>284</v>
      </c>
      <c r="B158" s="131" t="s">
        <v>266</v>
      </c>
      <c r="R158" s="135" t="s">
        <v>285</v>
      </c>
      <c r="S158" s="131" t="s">
        <v>1532</v>
      </c>
    </row>
    <row r="159" spans="1:19" x14ac:dyDescent="0.35">
      <c r="A159" s="135" t="s">
        <v>286</v>
      </c>
      <c r="B159" s="131" t="s">
        <v>281</v>
      </c>
      <c r="R159" s="135" t="s">
        <v>287</v>
      </c>
      <c r="S159" s="131" t="s">
        <v>283</v>
      </c>
    </row>
    <row r="160" spans="1:19" x14ac:dyDescent="0.35">
      <c r="A160" s="135"/>
      <c r="B160" s="131"/>
      <c r="R160" s="135"/>
      <c r="S160" s="131"/>
    </row>
    <row r="161" spans="1:27" x14ac:dyDescent="0.35">
      <c r="A161" s="135" t="s">
        <v>288</v>
      </c>
      <c r="R161" s="135" t="s">
        <v>289</v>
      </c>
    </row>
    <row r="162" spans="1:27" x14ac:dyDescent="0.35">
      <c r="A162" s="135" t="s">
        <v>1496</v>
      </c>
      <c r="R162" s="135" t="s">
        <v>1498</v>
      </c>
    </row>
    <row r="163" spans="1:27" x14ac:dyDescent="0.35">
      <c r="A163" s="135" t="s">
        <v>1497</v>
      </c>
      <c r="R163" s="135" t="s">
        <v>1499</v>
      </c>
    </row>
    <row r="164" spans="1:27" ht="52" x14ac:dyDescent="0.35">
      <c r="A164" s="270" t="s">
        <v>290</v>
      </c>
      <c r="R164" s="135" t="s">
        <v>291</v>
      </c>
    </row>
    <row r="165" spans="1:27" s="144" customFormat="1" x14ac:dyDescent="0.35">
      <c r="A165" s="143" t="s">
        <v>292</v>
      </c>
      <c r="B165" s="143"/>
      <c r="C165" s="143"/>
      <c r="D165" s="143"/>
      <c r="E165" s="143"/>
      <c r="F165" s="143"/>
      <c r="G165" s="143"/>
      <c r="H165" s="143"/>
      <c r="I165" s="143"/>
      <c r="J165" s="143"/>
      <c r="K165" s="143"/>
      <c r="L165" s="143"/>
      <c r="M165" s="143"/>
      <c r="N165" s="143"/>
      <c r="O165" s="143"/>
      <c r="P165" s="143"/>
      <c r="Q165" s="143"/>
      <c r="R165" s="143"/>
      <c r="S165" s="143"/>
      <c r="T165" s="143"/>
      <c r="U165" s="143"/>
      <c r="V165" s="143"/>
      <c r="W165" s="143"/>
      <c r="X165" s="143"/>
      <c r="Y165" s="143"/>
      <c r="Z165" s="143"/>
      <c r="AA165" s="143"/>
    </row>
    <row r="166" spans="1:27" x14ac:dyDescent="0.35">
      <c r="A166" s="137" t="s">
        <v>1437</v>
      </c>
      <c r="B166" s="136"/>
      <c r="R166" s="137" t="s">
        <v>1517</v>
      </c>
      <c r="S166" s="136"/>
    </row>
    <row r="168" spans="1:27" x14ac:dyDescent="0.35">
      <c r="A168" s="137"/>
      <c r="B168" s="134" t="s">
        <v>116</v>
      </c>
      <c r="R168" s="137"/>
      <c r="S168" s="134" t="s">
        <v>117</v>
      </c>
    </row>
    <row r="170" spans="1:27" x14ac:dyDescent="0.35">
      <c r="A170" s="137" t="s">
        <v>293</v>
      </c>
      <c r="B170" s="134"/>
      <c r="R170" s="137" t="s">
        <v>294</v>
      </c>
      <c r="S170" s="134"/>
    </row>
    <row r="171" spans="1:27" x14ac:dyDescent="0.35">
      <c r="A171" s="135" t="s">
        <v>295</v>
      </c>
      <c r="B171" s="131" t="s">
        <v>296</v>
      </c>
      <c r="R171" s="135" t="s">
        <v>297</v>
      </c>
      <c r="S171" s="131" t="s">
        <v>298</v>
      </c>
    </row>
    <row r="172" spans="1:27" x14ac:dyDescent="0.35">
      <c r="A172" s="135" t="s">
        <v>299</v>
      </c>
      <c r="B172" s="131" t="s">
        <v>296</v>
      </c>
      <c r="R172" s="135" t="s">
        <v>300</v>
      </c>
      <c r="S172" s="131" t="s">
        <v>298</v>
      </c>
    </row>
    <row r="173" spans="1:27" x14ac:dyDescent="0.35">
      <c r="A173" s="135" t="s">
        <v>301</v>
      </c>
      <c r="B173" s="131" t="s">
        <v>296</v>
      </c>
      <c r="R173" s="135" t="s">
        <v>302</v>
      </c>
      <c r="S173" s="131" t="s">
        <v>298</v>
      </c>
    </row>
    <row r="174" spans="1:27" x14ac:dyDescent="0.35">
      <c r="A174" s="135" t="s">
        <v>303</v>
      </c>
      <c r="B174" s="131" t="s">
        <v>296</v>
      </c>
      <c r="R174" s="135" t="s">
        <v>304</v>
      </c>
      <c r="S174" s="131" t="s">
        <v>298</v>
      </c>
    </row>
    <row r="175" spans="1:27" x14ac:dyDescent="0.35">
      <c r="A175" s="135" t="s">
        <v>305</v>
      </c>
      <c r="B175" s="131" t="s">
        <v>296</v>
      </c>
      <c r="R175" s="135" t="s">
        <v>306</v>
      </c>
      <c r="S175" s="131" t="s">
        <v>298</v>
      </c>
    </row>
    <row r="176" spans="1:27" x14ac:dyDescent="0.35">
      <c r="A176" s="135" t="s">
        <v>307</v>
      </c>
      <c r="B176" s="131" t="s">
        <v>296</v>
      </c>
      <c r="R176" s="135" t="s">
        <v>308</v>
      </c>
      <c r="S176" s="131" t="s">
        <v>298</v>
      </c>
    </row>
    <row r="177" spans="1:19" x14ac:dyDescent="0.35">
      <c r="A177" s="135" t="s">
        <v>309</v>
      </c>
      <c r="B177" s="131" t="s">
        <v>296</v>
      </c>
      <c r="R177" s="135" t="s">
        <v>310</v>
      </c>
      <c r="S177" s="131" t="s">
        <v>298</v>
      </c>
    </row>
    <row r="178" spans="1:19" x14ac:dyDescent="0.35">
      <c r="A178" s="135" t="s">
        <v>311</v>
      </c>
      <c r="B178" s="131" t="s">
        <v>312</v>
      </c>
      <c r="R178" s="135" t="s">
        <v>313</v>
      </c>
      <c r="S178" s="131" t="s">
        <v>1599</v>
      </c>
    </row>
    <row r="179" spans="1:19" x14ac:dyDescent="0.35">
      <c r="A179" s="135" t="s">
        <v>314</v>
      </c>
      <c r="B179" s="131" t="s">
        <v>312</v>
      </c>
      <c r="R179" s="135" t="s">
        <v>315</v>
      </c>
      <c r="S179" s="131" t="s">
        <v>1599</v>
      </c>
    </row>
    <row r="180" spans="1:19" x14ac:dyDescent="0.35">
      <c r="A180" s="135" t="s">
        <v>316</v>
      </c>
      <c r="B180" s="131" t="s">
        <v>296</v>
      </c>
      <c r="R180" s="135" t="s">
        <v>317</v>
      </c>
      <c r="S180" s="131" t="s">
        <v>298</v>
      </c>
    </row>
    <row r="181" spans="1:19" x14ac:dyDescent="0.35">
      <c r="A181" s="135" t="s">
        <v>318</v>
      </c>
      <c r="B181" s="131" t="s">
        <v>296</v>
      </c>
      <c r="R181" s="135" t="s">
        <v>319</v>
      </c>
      <c r="S181" s="131" t="s">
        <v>298</v>
      </c>
    </row>
    <row r="182" spans="1:19" x14ac:dyDescent="0.35">
      <c r="A182" s="135" t="s">
        <v>320</v>
      </c>
      <c r="B182" s="131" t="s">
        <v>296</v>
      </c>
      <c r="R182" s="135" t="s">
        <v>321</v>
      </c>
      <c r="S182" s="131" t="s">
        <v>298</v>
      </c>
    </row>
    <row r="183" spans="1:19" x14ac:dyDescent="0.35">
      <c r="A183" s="135" t="s">
        <v>322</v>
      </c>
      <c r="B183" s="131" t="s">
        <v>296</v>
      </c>
      <c r="R183" s="135" t="s">
        <v>323</v>
      </c>
      <c r="S183" s="131" t="s">
        <v>298</v>
      </c>
    </row>
    <row r="184" spans="1:19" x14ac:dyDescent="0.35">
      <c r="A184" s="135" t="s">
        <v>324</v>
      </c>
      <c r="B184" s="131" t="s">
        <v>296</v>
      </c>
      <c r="R184" s="135" t="s">
        <v>325</v>
      </c>
      <c r="S184" s="131" t="s">
        <v>298</v>
      </c>
    </row>
    <row r="185" spans="1:19" x14ac:dyDescent="0.35">
      <c r="A185" s="135" t="s">
        <v>326</v>
      </c>
      <c r="B185" s="131" t="s">
        <v>296</v>
      </c>
      <c r="R185" s="135" t="s">
        <v>327</v>
      </c>
      <c r="S185" s="131" t="s">
        <v>298</v>
      </c>
    </row>
    <row r="186" spans="1:19" x14ac:dyDescent="0.35">
      <c r="A186" s="135" t="s">
        <v>328</v>
      </c>
      <c r="B186" s="131" t="s">
        <v>296</v>
      </c>
      <c r="R186" s="135" t="s">
        <v>329</v>
      </c>
      <c r="S186" s="131" t="s">
        <v>298</v>
      </c>
    </row>
    <row r="187" spans="1:19" x14ac:dyDescent="0.35">
      <c r="A187" s="135"/>
      <c r="B187" s="131"/>
      <c r="R187" s="135"/>
      <c r="S187" s="131"/>
    </row>
    <row r="188" spans="1:19" x14ac:dyDescent="0.35">
      <c r="A188" s="137" t="s">
        <v>330</v>
      </c>
      <c r="B188" s="134"/>
      <c r="R188" s="137" t="s">
        <v>331</v>
      </c>
      <c r="S188" s="134"/>
    </row>
    <row r="189" spans="1:19" x14ac:dyDescent="0.35">
      <c r="A189" s="135" t="s">
        <v>332</v>
      </c>
      <c r="B189" s="131" t="s">
        <v>25</v>
      </c>
      <c r="R189" s="135" t="s">
        <v>333</v>
      </c>
      <c r="S189" s="131" t="s">
        <v>334</v>
      </c>
    </row>
    <row r="190" spans="1:19" x14ac:dyDescent="0.35">
      <c r="A190" s="135" t="s">
        <v>335</v>
      </c>
      <c r="B190" s="131" t="s">
        <v>25</v>
      </c>
      <c r="R190" s="135" t="s">
        <v>1570</v>
      </c>
      <c r="S190" s="131" t="s">
        <v>334</v>
      </c>
    </row>
    <row r="191" spans="1:19" x14ac:dyDescent="0.35">
      <c r="A191" s="135" t="s">
        <v>336</v>
      </c>
      <c r="B191" s="131" t="s">
        <v>25</v>
      </c>
      <c r="R191" s="135" t="s">
        <v>1536</v>
      </c>
      <c r="S191" s="131" t="s">
        <v>334</v>
      </c>
    </row>
    <row r="192" spans="1:19" x14ac:dyDescent="0.35">
      <c r="A192" s="135" t="s">
        <v>337</v>
      </c>
      <c r="B192" s="131" t="s">
        <v>25</v>
      </c>
      <c r="R192" s="135" t="s">
        <v>1537</v>
      </c>
      <c r="S192" s="131" t="s">
        <v>334</v>
      </c>
    </row>
    <row r="193" spans="1:19" x14ac:dyDescent="0.35">
      <c r="A193" s="135" t="s">
        <v>338</v>
      </c>
      <c r="B193" s="131" t="s">
        <v>25</v>
      </c>
      <c r="R193" s="135" t="s">
        <v>339</v>
      </c>
      <c r="S193" s="131" t="s">
        <v>334</v>
      </c>
    </row>
    <row r="194" spans="1:19" x14ac:dyDescent="0.35">
      <c r="A194" s="135" t="s">
        <v>340</v>
      </c>
      <c r="B194" s="131" t="s">
        <v>25</v>
      </c>
      <c r="R194" s="135" t="s">
        <v>1538</v>
      </c>
      <c r="S194" s="131" t="s">
        <v>334</v>
      </c>
    </row>
    <row r="195" spans="1:19" x14ac:dyDescent="0.35">
      <c r="A195" s="135" t="s">
        <v>341</v>
      </c>
      <c r="B195" s="131" t="s">
        <v>25</v>
      </c>
      <c r="R195" s="135" t="s">
        <v>342</v>
      </c>
      <c r="S195" s="131" t="s">
        <v>334</v>
      </c>
    </row>
    <row r="196" spans="1:19" x14ac:dyDescent="0.35">
      <c r="A196" s="135" t="s">
        <v>343</v>
      </c>
      <c r="B196" s="131" t="s">
        <v>25</v>
      </c>
      <c r="R196" s="135" t="s">
        <v>344</v>
      </c>
      <c r="S196" s="131" t="s">
        <v>334</v>
      </c>
    </row>
    <row r="197" spans="1:19" x14ac:dyDescent="0.35">
      <c r="A197" s="135" t="s">
        <v>808</v>
      </c>
      <c r="B197" s="131" t="s">
        <v>25</v>
      </c>
      <c r="R197" s="135" t="s">
        <v>345</v>
      </c>
      <c r="S197" s="131" t="s">
        <v>334</v>
      </c>
    </row>
    <row r="198" spans="1:19" x14ac:dyDescent="0.35">
      <c r="A198" s="135" t="s">
        <v>346</v>
      </c>
      <c r="B198" s="131" t="s">
        <v>25</v>
      </c>
      <c r="R198" s="135" t="s">
        <v>347</v>
      </c>
      <c r="S198" s="131" t="s">
        <v>334</v>
      </c>
    </row>
    <row r="199" spans="1:19" x14ac:dyDescent="0.35">
      <c r="A199" s="135" t="s">
        <v>348</v>
      </c>
      <c r="B199" s="131" t="s">
        <v>1602</v>
      </c>
      <c r="R199" s="135" t="s">
        <v>349</v>
      </c>
      <c r="S199" s="131" t="s">
        <v>1601</v>
      </c>
    </row>
    <row r="200" spans="1:19" x14ac:dyDescent="0.35">
      <c r="A200" s="135" t="s">
        <v>350</v>
      </c>
      <c r="B200" s="131" t="s">
        <v>351</v>
      </c>
      <c r="R200" s="135" t="s">
        <v>352</v>
      </c>
      <c r="S200" s="131" t="s">
        <v>353</v>
      </c>
    </row>
    <row r="201" spans="1:19" x14ac:dyDescent="0.35">
      <c r="A201" s="135" t="s">
        <v>354</v>
      </c>
      <c r="B201" s="131" t="s">
        <v>25</v>
      </c>
      <c r="R201" s="135" t="s">
        <v>355</v>
      </c>
      <c r="S201" s="131" t="s">
        <v>334</v>
      </c>
    </row>
    <row r="202" spans="1:19" x14ac:dyDescent="0.35">
      <c r="A202" s="135" t="s">
        <v>356</v>
      </c>
      <c r="B202" s="131" t="s">
        <v>25</v>
      </c>
      <c r="R202" s="135" t="s">
        <v>357</v>
      </c>
      <c r="S202" s="131" t="s">
        <v>334</v>
      </c>
    </row>
    <row r="203" spans="1:19" x14ac:dyDescent="0.35">
      <c r="A203" s="135" t="s">
        <v>358</v>
      </c>
      <c r="B203" s="131" t="s">
        <v>25</v>
      </c>
      <c r="R203" s="135" t="s">
        <v>359</v>
      </c>
      <c r="S203" s="131" t="s">
        <v>334</v>
      </c>
    </row>
    <row r="205" spans="1:19" x14ac:dyDescent="0.35">
      <c r="A205" s="135" t="s">
        <v>332</v>
      </c>
      <c r="B205" s="131" t="s">
        <v>27</v>
      </c>
      <c r="R205" s="135" t="s">
        <v>333</v>
      </c>
      <c r="S205" s="131" t="s">
        <v>360</v>
      </c>
    </row>
    <row r="206" spans="1:19" x14ac:dyDescent="0.35">
      <c r="A206" s="135" t="s">
        <v>335</v>
      </c>
      <c r="B206" s="131" t="s">
        <v>27</v>
      </c>
      <c r="R206" s="135" t="s">
        <v>1570</v>
      </c>
      <c r="S206" s="131" t="s">
        <v>360</v>
      </c>
    </row>
    <row r="207" spans="1:19" x14ac:dyDescent="0.35">
      <c r="A207" s="135" t="s">
        <v>336</v>
      </c>
      <c r="B207" s="131" t="s">
        <v>27</v>
      </c>
      <c r="R207" s="135" t="s">
        <v>1536</v>
      </c>
      <c r="S207" s="131" t="s">
        <v>360</v>
      </c>
    </row>
    <row r="208" spans="1:19" x14ac:dyDescent="0.35">
      <c r="A208" s="135" t="s">
        <v>337</v>
      </c>
      <c r="B208" s="131" t="s">
        <v>27</v>
      </c>
      <c r="R208" s="135" t="s">
        <v>1537</v>
      </c>
      <c r="S208" s="131" t="s">
        <v>360</v>
      </c>
    </row>
    <row r="209" spans="1:27" x14ac:dyDescent="0.35">
      <c r="A209" s="135" t="s">
        <v>338</v>
      </c>
      <c r="B209" s="131" t="s">
        <v>27</v>
      </c>
      <c r="R209" s="135" t="s">
        <v>339</v>
      </c>
      <c r="S209" s="131" t="s">
        <v>360</v>
      </c>
    </row>
    <row r="210" spans="1:27" x14ac:dyDescent="0.35">
      <c r="A210" s="135" t="s">
        <v>340</v>
      </c>
      <c r="B210" s="131" t="s">
        <v>27</v>
      </c>
      <c r="R210" s="135" t="s">
        <v>1538</v>
      </c>
      <c r="S210" s="131" t="s">
        <v>360</v>
      </c>
    </row>
    <row r="211" spans="1:27" x14ac:dyDescent="0.35">
      <c r="A211" s="135" t="s">
        <v>341</v>
      </c>
      <c r="B211" s="131" t="s">
        <v>27</v>
      </c>
      <c r="R211" s="135" t="s">
        <v>342</v>
      </c>
      <c r="S211" s="131" t="s">
        <v>360</v>
      </c>
    </row>
    <row r="212" spans="1:27" x14ac:dyDescent="0.35">
      <c r="A212" s="135" t="s">
        <v>343</v>
      </c>
      <c r="B212" s="131" t="s">
        <v>27</v>
      </c>
      <c r="R212" s="135" t="s">
        <v>344</v>
      </c>
      <c r="S212" s="131" t="s">
        <v>360</v>
      </c>
    </row>
    <row r="213" spans="1:27" x14ac:dyDescent="0.35">
      <c r="A213" s="135" t="s">
        <v>808</v>
      </c>
      <c r="B213" s="131" t="s">
        <v>27</v>
      </c>
      <c r="R213" s="135" t="s">
        <v>345</v>
      </c>
      <c r="S213" s="131" t="s">
        <v>360</v>
      </c>
    </row>
    <row r="214" spans="1:27" x14ac:dyDescent="0.35">
      <c r="A214" s="135" t="s">
        <v>346</v>
      </c>
      <c r="B214" s="131" t="s">
        <v>27</v>
      </c>
      <c r="R214" s="135" t="s">
        <v>347</v>
      </c>
      <c r="S214" s="131" t="s">
        <v>360</v>
      </c>
    </row>
    <row r="215" spans="1:27" x14ac:dyDescent="0.35">
      <c r="A215" s="135" t="s">
        <v>348</v>
      </c>
      <c r="B215" s="131" t="s">
        <v>1603</v>
      </c>
      <c r="R215" s="135" t="s">
        <v>349</v>
      </c>
      <c r="S215" s="131" t="s">
        <v>1600</v>
      </c>
    </row>
    <row r="216" spans="1:27" x14ac:dyDescent="0.35">
      <c r="A216" s="135" t="s">
        <v>350</v>
      </c>
      <c r="B216" s="131" t="s">
        <v>351</v>
      </c>
      <c r="R216" s="135" t="s">
        <v>352</v>
      </c>
      <c r="S216" s="131" t="s">
        <v>353</v>
      </c>
    </row>
    <row r="217" spans="1:27" x14ac:dyDescent="0.35">
      <c r="A217" s="135" t="s">
        <v>354</v>
      </c>
      <c r="B217" s="131" t="s">
        <v>27</v>
      </c>
      <c r="R217" s="135" t="s">
        <v>355</v>
      </c>
      <c r="S217" s="131" t="s">
        <v>360</v>
      </c>
    </row>
    <row r="218" spans="1:27" x14ac:dyDescent="0.35">
      <c r="A218" s="135" t="s">
        <v>356</v>
      </c>
      <c r="B218" s="131" t="s">
        <v>27</v>
      </c>
      <c r="R218" s="135" t="s">
        <v>357</v>
      </c>
      <c r="S218" s="131" t="s">
        <v>360</v>
      </c>
    </row>
    <row r="219" spans="1:27" x14ac:dyDescent="0.35">
      <c r="A219" s="135" t="s">
        <v>358</v>
      </c>
      <c r="B219" s="131" t="s">
        <v>27</v>
      </c>
      <c r="R219" s="135" t="s">
        <v>359</v>
      </c>
      <c r="S219" s="131" t="s">
        <v>360</v>
      </c>
    </row>
    <row r="221" spans="1:27" x14ac:dyDescent="0.35">
      <c r="A221" s="135" t="s">
        <v>288</v>
      </c>
      <c r="R221" s="135" t="s">
        <v>289</v>
      </c>
    </row>
    <row r="222" spans="1:27" x14ac:dyDescent="0.35">
      <c r="A222" s="135" t="s">
        <v>361</v>
      </c>
      <c r="R222" s="135" t="s">
        <v>362</v>
      </c>
    </row>
    <row r="223" spans="1:27" x14ac:dyDescent="0.35">
      <c r="A223" s="140" t="s">
        <v>363</v>
      </c>
      <c r="R223" s="140" t="s">
        <v>364</v>
      </c>
    </row>
    <row r="224" spans="1:27" s="144" customFormat="1" x14ac:dyDescent="0.35">
      <c r="A224" s="143" t="s">
        <v>365</v>
      </c>
      <c r="B224" s="143"/>
      <c r="C224" s="143"/>
      <c r="D224" s="143"/>
      <c r="E224" s="143"/>
      <c r="F224" s="143"/>
      <c r="G224" s="143"/>
      <c r="H224" s="143"/>
      <c r="I224" s="143"/>
      <c r="J224" s="143"/>
      <c r="K224" s="143"/>
      <c r="L224" s="143"/>
      <c r="M224" s="143"/>
      <c r="N224" s="143"/>
      <c r="O224" s="143"/>
      <c r="P224" s="143"/>
      <c r="Q224" s="143"/>
      <c r="R224" s="143"/>
      <c r="S224" s="143"/>
      <c r="T224" s="143"/>
      <c r="U224" s="143"/>
      <c r="V224" s="143"/>
      <c r="W224" s="143"/>
      <c r="X224" s="143"/>
      <c r="Y224" s="143"/>
      <c r="Z224" s="143"/>
      <c r="AA224" s="143"/>
    </row>
    <row r="225" spans="1:27" x14ac:dyDescent="0.35">
      <c r="A225" s="137" t="s">
        <v>88</v>
      </c>
      <c r="B225" s="134"/>
      <c r="R225" s="137" t="s">
        <v>366</v>
      </c>
      <c r="S225" s="134"/>
      <c r="T225"/>
      <c r="U225"/>
      <c r="V225"/>
      <c r="W225"/>
      <c r="X225"/>
      <c r="Y225"/>
      <c r="Z225"/>
      <c r="AA225"/>
    </row>
    <row r="226" spans="1:27" x14ac:dyDescent="0.35">
      <c r="B226" s="134"/>
      <c r="R226"/>
      <c r="S226" s="134"/>
      <c r="T226"/>
      <c r="U226"/>
      <c r="V226"/>
      <c r="W226"/>
      <c r="X226"/>
      <c r="Y226"/>
      <c r="Z226"/>
      <c r="AA226"/>
    </row>
    <row r="227" spans="1:27" x14ac:dyDescent="0.35">
      <c r="B227" s="134" t="s">
        <v>116</v>
      </c>
      <c r="R227"/>
      <c r="S227" s="134" t="s">
        <v>117</v>
      </c>
      <c r="T227"/>
      <c r="U227"/>
      <c r="V227"/>
      <c r="W227"/>
      <c r="X227"/>
      <c r="Y227"/>
      <c r="Z227"/>
      <c r="AA227"/>
    </row>
    <row r="228" spans="1:27" x14ac:dyDescent="0.35">
      <c r="B228" s="134"/>
      <c r="S228" s="134"/>
    </row>
    <row r="229" spans="1:27" x14ac:dyDescent="0.35">
      <c r="A229" s="140" t="s">
        <v>367</v>
      </c>
      <c r="B229" s="134"/>
      <c r="R229" s="140" t="s">
        <v>368</v>
      </c>
      <c r="S229" s="134"/>
    </row>
    <row r="230" spans="1:27" x14ac:dyDescent="0.35">
      <c r="A230" s="135" t="s">
        <v>369</v>
      </c>
      <c r="B230" s="134" t="s">
        <v>281</v>
      </c>
      <c r="R230" s="135" t="s">
        <v>370</v>
      </c>
      <c r="S230" s="134" t="s">
        <v>283</v>
      </c>
    </row>
    <row r="231" spans="1:27" x14ac:dyDescent="0.35">
      <c r="A231" s="135" t="s">
        <v>371</v>
      </c>
      <c r="B231" s="134" t="s">
        <v>281</v>
      </c>
      <c r="R231" s="135" t="s">
        <v>372</v>
      </c>
      <c r="S231" s="134" t="s">
        <v>283</v>
      </c>
    </row>
    <row r="232" spans="1:27" x14ac:dyDescent="0.35">
      <c r="A232" s="135" t="s">
        <v>373</v>
      </c>
      <c r="B232" s="134" t="s">
        <v>281</v>
      </c>
      <c r="R232" s="135" t="s">
        <v>374</v>
      </c>
      <c r="S232" s="134" t="s">
        <v>283</v>
      </c>
    </row>
    <row r="233" spans="1:27" x14ac:dyDescent="0.35">
      <c r="A233" s="135" t="s">
        <v>375</v>
      </c>
      <c r="B233" s="134" t="s">
        <v>281</v>
      </c>
      <c r="R233" s="135" t="s">
        <v>376</v>
      </c>
      <c r="S233" s="134" t="s">
        <v>283</v>
      </c>
    </row>
    <row r="234" spans="1:27" x14ac:dyDescent="0.35">
      <c r="A234" s="135" t="s">
        <v>1510</v>
      </c>
      <c r="B234" s="134" t="s">
        <v>281</v>
      </c>
      <c r="R234" s="135" t="s">
        <v>377</v>
      </c>
      <c r="S234" s="134" t="s">
        <v>283</v>
      </c>
    </row>
    <row r="235" spans="1:27" x14ac:dyDescent="0.35">
      <c r="A235" s="135" t="s">
        <v>378</v>
      </c>
      <c r="B235" s="134" t="s">
        <v>281</v>
      </c>
      <c r="R235" s="135" t="s">
        <v>379</v>
      </c>
      <c r="S235" s="134" t="s">
        <v>283</v>
      </c>
    </row>
    <row r="236" spans="1:27" x14ac:dyDescent="0.35">
      <c r="A236" s="135" t="s">
        <v>380</v>
      </c>
      <c r="B236" s="134" t="s">
        <v>381</v>
      </c>
      <c r="R236" s="135" t="s">
        <v>380</v>
      </c>
      <c r="S236" s="134" t="s">
        <v>382</v>
      </c>
    </row>
    <row r="237" spans="1:27" x14ac:dyDescent="0.35">
      <c r="A237" s="135" t="s">
        <v>383</v>
      </c>
      <c r="B237" s="134" t="s">
        <v>381</v>
      </c>
      <c r="R237" s="135" t="s">
        <v>383</v>
      </c>
      <c r="S237" s="134" t="s">
        <v>382</v>
      </c>
    </row>
    <row r="238" spans="1:27" x14ac:dyDescent="0.35">
      <c r="A238" s="135" t="s">
        <v>384</v>
      </c>
      <c r="B238" s="134" t="s">
        <v>381</v>
      </c>
      <c r="R238" s="135" t="s">
        <v>384</v>
      </c>
      <c r="S238" s="134" t="s">
        <v>382</v>
      </c>
    </row>
    <row r="239" spans="1:27" x14ac:dyDescent="0.35">
      <c r="A239" s="135" t="s">
        <v>385</v>
      </c>
      <c r="B239" s="134" t="s">
        <v>281</v>
      </c>
      <c r="R239" s="135" t="s">
        <v>386</v>
      </c>
      <c r="S239" s="134" t="s">
        <v>283</v>
      </c>
    </row>
    <row r="240" spans="1:27" x14ac:dyDescent="0.35">
      <c r="A240" s="135" t="s">
        <v>387</v>
      </c>
      <c r="B240" s="134" t="s">
        <v>506</v>
      </c>
      <c r="R240" s="135" t="s">
        <v>388</v>
      </c>
      <c r="S240" s="134" t="s">
        <v>507</v>
      </c>
    </row>
    <row r="241" spans="1:24" x14ac:dyDescent="0.35">
      <c r="A241" s="138"/>
      <c r="B241" s="134"/>
      <c r="R241" s="138"/>
      <c r="S241" s="134"/>
    </row>
    <row r="242" spans="1:24" x14ac:dyDescent="0.35">
      <c r="A242" s="140" t="s">
        <v>389</v>
      </c>
      <c r="B242" s="134"/>
      <c r="R242" s="140" t="s">
        <v>390</v>
      </c>
      <c r="S242" s="134"/>
    </row>
    <row r="243" spans="1:24" x14ac:dyDescent="0.35">
      <c r="A243" s="138" t="s">
        <v>391</v>
      </c>
      <c r="B243" s="134" t="s">
        <v>281</v>
      </c>
      <c r="R243" s="138" t="s">
        <v>392</v>
      </c>
      <c r="S243" s="134" t="s">
        <v>283</v>
      </c>
    </row>
    <row r="244" spans="1:24" x14ac:dyDescent="0.35">
      <c r="A244" s="138" t="s">
        <v>393</v>
      </c>
      <c r="B244" s="134" t="s">
        <v>281</v>
      </c>
      <c r="R244" s="138" t="s">
        <v>394</v>
      </c>
      <c r="S244" s="134" t="s">
        <v>283</v>
      </c>
    </row>
    <row r="245" spans="1:24" x14ac:dyDescent="0.35">
      <c r="A245" s="138" t="s">
        <v>395</v>
      </c>
      <c r="B245" s="134" t="s">
        <v>281</v>
      </c>
      <c r="R245" s="138" t="s">
        <v>396</v>
      </c>
      <c r="S245" s="134" t="s">
        <v>283</v>
      </c>
    </row>
    <row r="246" spans="1:24" x14ac:dyDescent="0.35">
      <c r="A246" s="138" t="s">
        <v>397</v>
      </c>
      <c r="B246" s="134" t="s">
        <v>281</v>
      </c>
      <c r="R246" s="138" t="s">
        <v>398</v>
      </c>
      <c r="S246" s="134" t="s">
        <v>283</v>
      </c>
    </row>
    <row r="247" spans="1:24" x14ac:dyDescent="0.35">
      <c r="A247" s="138" t="s">
        <v>399</v>
      </c>
      <c r="B247" s="134" t="s">
        <v>281</v>
      </c>
      <c r="R247" s="138" t="s">
        <v>400</v>
      </c>
      <c r="S247" s="134" t="s">
        <v>283</v>
      </c>
    </row>
    <row r="248" spans="1:24" x14ac:dyDescent="0.35">
      <c r="A248" s="138"/>
      <c r="B248" s="134"/>
      <c r="R248" s="138"/>
      <c r="S248" s="134"/>
    </row>
    <row r="249" spans="1:24" x14ac:dyDescent="0.35">
      <c r="A249" s="140" t="s">
        <v>1450</v>
      </c>
      <c r="B249" s="134"/>
      <c r="R249" s="140" t="s">
        <v>1469</v>
      </c>
      <c r="S249" s="134"/>
    </row>
    <row r="250" spans="1:24" x14ac:dyDescent="0.35">
      <c r="A250" s="132"/>
      <c r="B250" s="132"/>
      <c r="C250" s="134" t="s">
        <v>401</v>
      </c>
      <c r="D250" s="134"/>
      <c r="E250" s="137"/>
      <c r="F250" s="134" t="s">
        <v>1449</v>
      </c>
      <c r="G250" s="134"/>
      <c r="R250" s="132"/>
      <c r="S250" s="132"/>
      <c r="T250" s="134" t="s">
        <v>402</v>
      </c>
      <c r="U250" s="134"/>
      <c r="V250" s="137"/>
      <c r="W250" s="134" t="s">
        <v>1468</v>
      </c>
      <c r="X250" s="134"/>
    </row>
    <row r="251" spans="1:24" x14ac:dyDescent="0.35">
      <c r="A251" s="138"/>
      <c r="B251" s="134"/>
      <c r="C251" s="134" t="s">
        <v>403</v>
      </c>
      <c r="D251" s="134" t="s">
        <v>404</v>
      </c>
      <c r="E251" s="134" t="s">
        <v>405</v>
      </c>
      <c r="F251" s="134" t="s">
        <v>403</v>
      </c>
      <c r="G251" s="134" t="s">
        <v>405</v>
      </c>
      <c r="R251" s="138"/>
      <c r="S251" s="134"/>
      <c r="T251" s="134" t="s">
        <v>406</v>
      </c>
      <c r="U251" s="134" t="s">
        <v>407</v>
      </c>
      <c r="V251" s="134" t="s">
        <v>408</v>
      </c>
      <c r="W251" s="134" t="s">
        <v>406</v>
      </c>
      <c r="X251" s="134" t="s">
        <v>408</v>
      </c>
    </row>
    <row r="252" spans="1:24" x14ac:dyDescent="0.35">
      <c r="A252" s="138" t="s">
        <v>409</v>
      </c>
      <c r="B252" s="134"/>
      <c r="R252" s="138" t="s">
        <v>410</v>
      </c>
      <c r="S252" s="134"/>
    </row>
    <row r="253" spans="1:24" x14ac:dyDescent="0.35">
      <c r="A253" s="138" t="s">
        <v>411</v>
      </c>
      <c r="B253" s="134"/>
      <c r="R253" s="138" t="s">
        <v>412</v>
      </c>
      <c r="S253" s="134"/>
    </row>
    <row r="254" spans="1:24" x14ac:dyDescent="0.35">
      <c r="A254" s="138" t="s">
        <v>413</v>
      </c>
      <c r="B254" s="134"/>
      <c r="R254" s="138" t="s">
        <v>414</v>
      </c>
      <c r="S254" s="134"/>
    </row>
    <row r="255" spans="1:24" x14ac:dyDescent="0.35">
      <c r="A255" s="138" t="s">
        <v>415</v>
      </c>
      <c r="B255" s="134"/>
      <c r="R255" s="138" t="s">
        <v>416</v>
      </c>
      <c r="S255" s="134"/>
    </row>
    <row r="256" spans="1:24" x14ac:dyDescent="0.35">
      <c r="B256" s="134"/>
      <c r="S256" s="134"/>
    </row>
    <row r="257" spans="1:27" x14ac:dyDescent="0.35">
      <c r="A257" s="140" t="s">
        <v>1451</v>
      </c>
      <c r="B257" s="132"/>
      <c r="C257" s="134" t="s">
        <v>401</v>
      </c>
      <c r="D257" s="134"/>
      <c r="E257" s="137"/>
      <c r="F257" s="134" t="s">
        <v>1449</v>
      </c>
      <c r="G257" s="134"/>
      <c r="R257" s="138" t="s">
        <v>1471</v>
      </c>
      <c r="S257" s="132"/>
      <c r="T257" s="134" t="s">
        <v>402</v>
      </c>
      <c r="U257" s="134"/>
      <c r="V257" s="137"/>
      <c r="W257" s="134" t="s">
        <v>1468</v>
      </c>
      <c r="X257" s="134"/>
    </row>
    <row r="258" spans="1:27" x14ac:dyDescent="0.35">
      <c r="A258" s="138"/>
      <c r="B258" s="134"/>
      <c r="C258" s="134" t="s">
        <v>403</v>
      </c>
      <c r="D258" s="134" t="s">
        <v>404</v>
      </c>
      <c r="E258" s="134" t="s">
        <v>405</v>
      </c>
      <c r="F258" s="134" t="s">
        <v>403</v>
      </c>
      <c r="G258" s="134" t="s">
        <v>405</v>
      </c>
      <c r="R258" s="138"/>
      <c r="S258" s="134"/>
      <c r="T258" s="134" t="s">
        <v>406</v>
      </c>
      <c r="U258" s="134" t="s">
        <v>407</v>
      </c>
      <c r="V258" s="134" t="s">
        <v>408</v>
      </c>
      <c r="W258" s="134" t="s">
        <v>406</v>
      </c>
      <c r="X258" s="134" t="s">
        <v>408</v>
      </c>
    </row>
    <row r="259" spans="1:27" x14ac:dyDescent="0.35">
      <c r="A259" s="138" t="s">
        <v>409</v>
      </c>
      <c r="B259" s="134"/>
      <c r="R259" s="138" t="s">
        <v>410</v>
      </c>
      <c r="S259" s="134"/>
    </row>
    <row r="260" spans="1:27" x14ac:dyDescent="0.35">
      <c r="A260" s="138" t="s">
        <v>411</v>
      </c>
      <c r="B260" s="134"/>
      <c r="R260" s="138" t="s">
        <v>412</v>
      </c>
      <c r="S260" s="134"/>
    </row>
    <row r="261" spans="1:27" x14ac:dyDescent="0.35">
      <c r="A261" s="138" t="s">
        <v>413</v>
      </c>
      <c r="B261" s="134"/>
      <c r="R261" s="138" t="s">
        <v>414</v>
      </c>
      <c r="S261" s="134"/>
    </row>
    <row r="262" spans="1:27" x14ac:dyDescent="0.35">
      <c r="A262" s="138" t="s">
        <v>415</v>
      </c>
      <c r="B262" s="134"/>
      <c r="R262" s="138" t="s">
        <v>416</v>
      </c>
      <c r="S262" s="134"/>
    </row>
    <row r="263" spans="1:27" x14ac:dyDescent="0.35">
      <c r="B263" s="134"/>
      <c r="R263"/>
      <c r="S263" s="134"/>
      <c r="T263"/>
      <c r="U263"/>
      <c r="V263"/>
      <c r="W263"/>
      <c r="X263"/>
      <c r="Y263"/>
      <c r="Z263"/>
      <c r="AA263"/>
    </row>
    <row r="264" spans="1:27" x14ac:dyDescent="0.35">
      <c r="A264" s="140" t="s">
        <v>420</v>
      </c>
      <c r="B264" s="134"/>
      <c r="R264" s="140" t="s">
        <v>1520</v>
      </c>
      <c r="S264" s="134"/>
      <c r="T264"/>
      <c r="U264"/>
      <c r="V264"/>
      <c r="W264"/>
      <c r="X264"/>
      <c r="Y264"/>
      <c r="Z264"/>
      <c r="AA264"/>
    </row>
    <row r="265" spans="1:27" x14ac:dyDescent="0.35">
      <c r="A265" s="138" t="s">
        <v>421</v>
      </c>
      <c r="B265" s="134" t="s">
        <v>281</v>
      </c>
      <c r="R265" s="138" t="s">
        <v>422</v>
      </c>
      <c r="S265" s="134" t="s">
        <v>283</v>
      </c>
      <c r="T265"/>
      <c r="U265"/>
      <c r="V265"/>
      <c r="W265"/>
      <c r="X265"/>
      <c r="Y265"/>
      <c r="Z265"/>
      <c r="AA265"/>
    </row>
    <row r="266" spans="1:27" x14ac:dyDescent="0.35">
      <c r="A266" s="138" t="s">
        <v>423</v>
      </c>
      <c r="B266" s="134" t="s">
        <v>424</v>
      </c>
      <c r="R266" s="138" t="s">
        <v>425</v>
      </c>
      <c r="S266" s="134" t="s">
        <v>1539</v>
      </c>
      <c r="T266"/>
      <c r="U266"/>
      <c r="V266"/>
      <c r="W266"/>
      <c r="X266"/>
      <c r="Y266"/>
      <c r="Z266"/>
      <c r="AA266"/>
    </row>
    <row r="267" spans="1:27" x14ac:dyDescent="0.35">
      <c r="B267" s="134"/>
      <c r="R267"/>
      <c r="S267" s="134"/>
      <c r="T267"/>
      <c r="U267"/>
      <c r="V267"/>
      <c r="W267"/>
      <c r="X267"/>
      <c r="Y267"/>
      <c r="Z267"/>
      <c r="AA267"/>
    </row>
    <row r="268" spans="1:27" x14ac:dyDescent="0.35">
      <c r="A268" s="139" t="s">
        <v>288</v>
      </c>
      <c r="B268" s="134"/>
      <c r="R268" s="139" t="s">
        <v>289</v>
      </c>
      <c r="S268" s="134"/>
      <c r="T268"/>
      <c r="U268"/>
      <c r="V268"/>
      <c r="W268"/>
      <c r="X268"/>
      <c r="Y268"/>
      <c r="Z268"/>
      <c r="AA268"/>
    </row>
    <row r="269" spans="1:27" x14ac:dyDescent="0.35">
      <c r="A269" s="139" t="s">
        <v>426</v>
      </c>
      <c r="B269" s="134"/>
      <c r="R269" s="139" t="s">
        <v>427</v>
      </c>
      <c r="S269" s="134"/>
      <c r="T269"/>
      <c r="U269"/>
      <c r="V269"/>
      <c r="W269"/>
      <c r="X269"/>
      <c r="Y269"/>
      <c r="Z269"/>
      <c r="AA269"/>
    </row>
    <row r="270" spans="1:27" x14ac:dyDescent="0.35">
      <c r="A270" s="139" t="s">
        <v>428</v>
      </c>
      <c r="B270" s="134"/>
      <c r="R270" s="139" t="s">
        <v>429</v>
      </c>
      <c r="S270" s="134"/>
      <c r="T270"/>
      <c r="U270"/>
      <c r="V270"/>
      <c r="W270"/>
      <c r="X270"/>
      <c r="Y270"/>
      <c r="Z270"/>
      <c r="AA270"/>
    </row>
    <row r="271" spans="1:27" x14ac:dyDescent="0.35">
      <c r="A271" s="139" t="s">
        <v>430</v>
      </c>
      <c r="R271" s="139" t="s">
        <v>431</v>
      </c>
    </row>
    <row r="272" spans="1:27" s="144" customFormat="1" x14ac:dyDescent="0.35">
      <c r="A272" s="143" t="s">
        <v>432</v>
      </c>
      <c r="B272" s="143"/>
      <c r="C272" s="143"/>
      <c r="D272" s="143"/>
      <c r="E272" s="143"/>
      <c r="F272" s="143"/>
      <c r="G272" s="143"/>
      <c r="H272" s="143"/>
      <c r="I272" s="143"/>
      <c r="J272" s="143"/>
      <c r="K272" s="143"/>
      <c r="L272" s="143"/>
      <c r="M272" s="143"/>
      <c r="N272" s="143"/>
      <c r="O272" s="143"/>
      <c r="P272" s="143"/>
      <c r="Q272" s="143"/>
      <c r="R272" s="143"/>
      <c r="S272" s="143"/>
      <c r="T272" s="143"/>
      <c r="U272" s="143"/>
      <c r="V272" s="143"/>
      <c r="W272" s="143"/>
      <c r="X272" s="143"/>
      <c r="Y272" s="143"/>
      <c r="Z272" s="143"/>
      <c r="AA272" s="143"/>
    </row>
    <row r="273" spans="1:27" x14ac:dyDescent="0.35">
      <c r="A273" s="137" t="s">
        <v>90</v>
      </c>
      <c r="B273" s="134"/>
      <c r="R273" s="137" t="s">
        <v>91</v>
      </c>
      <c r="S273" s="134"/>
      <c r="T273"/>
      <c r="U273"/>
      <c r="V273"/>
      <c r="W273"/>
      <c r="X273"/>
      <c r="Y273"/>
      <c r="Z273"/>
      <c r="AA273"/>
    </row>
    <row r="274" spans="1:27" x14ac:dyDescent="0.35">
      <c r="A274" s="137"/>
      <c r="B274" s="134"/>
      <c r="R274" s="137"/>
      <c r="S274" s="134"/>
      <c r="T274"/>
      <c r="U274"/>
      <c r="V274"/>
      <c r="W274"/>
      <c r="X274"/>
      <c r="Y274"/>
      <c r="Z274"/>
      <c r="AA274"/>
    </row>
    <row r="275" spans="1:27" x14ac:dyDescent="0.35">
      <c r="A275" s="137"/>
      <c r="B275" s="134" t="s">
        <v>116</v>
      </c>
      <c r="R275" s="137"/>
      <c r="S275" s="134" t="s">
        <v>117</v>
      </c>
      <c r="T275"/>
      <c r="U275"/>
      <c r="V275"/>
      <c r="W275"/>
      <c r="X275"/>
      <c r="Y275"/>
      <c r="Z275"/>
      <c r="AA275"/>
    </row>
    <row r="276" spans="1:27" x14ac:dyDescent="0.35">
      <c r="A276" s="137"/>
      <c r="B276" s="134"/>
      <c r="R276" s="137"/>
      <c r="S276" s="134"/>
      <c r="T276"/>
      <c r="U276"/>
      <c r="V276"/>
      <c r="W276"/>
      <c r="X276"/>
      <c r="Y276"/>
      <c r="Z276"/>
      <c r="AA276"/>
    </row>
    <row r="277" spans="1:27" x14ac:dyDescent="0.35">
      <c r="A277" s="137" t="s">
        <v>433</v>
      </c>
      <c r="B277" s="134"/>
      <c r="R277" s="137" t="s">
        <v>434</v>
      </c>
      <c r="S277" s="134"/>
    </row>
    <row r="278" spans="1:27" x14ac:dyDescent="0.35">
      <c r="A278" s="135" t="s">
        <v>435</v>
      </c>
      <c r="B278" s="134"/>
      <c r="R278" s="135" t="s">
        <v>436</v>
      </c>
      <c r="S278" s="134"/>
    </row>
    <row r="279" spans="1:27" x14ac:dyDescent="0.35">
      <c r="A279" s="135" t="s">
        <v>437</v>
      </c>
      <c r="B279" s="134" t="s">
        <v>438</v>
      </c>
      <c r="R279" s="135" t="s">
        <v>439</v>
      </c>
      <c r="S279" s="134" t="s">
        <v>440</v>
      </c>
    </row>
    <row r="280" spans="1:27" x14ac:dyDescent="0.35">
      <c r="A280" s="135" t="s">
        <v>441</v>
      </c>
      <c r="B280" s="134" t="s">
        <v>438</v>
      </c>
      <c r="R280" s="135" t="s">
        <v>442</v>
      </c>
      <c r="S280" s="134" t="s">
        <v>440</v>
      </c>
    </row>
    <row r="281" spans="1:27" x14ac:dyDescent="0.35">
      <c r="A281" s="135" t="s">
        <v>443</v>
      </c>
      <c r="B281" s="134" t="s">
        <v>214</v>
      </c>
      <c r="R281" s="135" t="s">
        <v>444</v>
      </c>
      <c r="S281" s="134" t="s">
        <v>214</v>
      </c>
    </row>
    <row r="282" spans="1:27" x14ac:dyDescent="0.35">
      <c r="A282" s="135" t="s">
        <v>445</v>
      </c>
      <c r="B282" s="134" t="s">
        <v>438</v>
      </c>
      <c r="R282" s="135" t="s">
        <v>446</v>
      </c>
      <c r="S282" s="134" t="s">
        <v>440</v>
      </c>
    </row>
    <row r="283" spans="1:27" x14ac:dyDescent="0.35">
      <c r="A283" s="135" t="s">
        <v>447</v>
      </c>
      <c r="B283" s="134" t="s">
        <v>214</v>
      </c>
      <c r="R283" s="135" t="s">
        <v>448</v>
      </c>
      <c r="S283" s="134" t="s">
        <v>214</v>
      </c>
    </row>
    <row r="284" spans="1:27" x14ac:dyDescent="0.35">
      <c r="A284" s="135"/>
      <c r="B284" s="134"/>
      <c r="R284" s="135"/>
      <c r="S284" s="134"/>
    </row>
    <row r="285" spans="1:27" x14ac:dyDescent="0.35">
      <c r="A285" s="137" t="s">
        <v>449</v>
      </c>
      <c r="B285" s="134"/>
      <c r="R285" s="137" t="s">
        <v>450</v>
      </c>
      <c r="S285" s="134"/>
    </row>
    <row r="286" spans="1:27" x14ac:dyDescent="0.35">
      <c r="A286" s="135" t="s">
        <v>451</v>
      </c>
      <c r="B286" s="134" t="s">
        <v>438</v>
      </c>
      <c r="R286" s="135" t="s">
        <v>452</v>
      </c>
      <c r="S286" s="134" t="s">
        <v>440</v>
      </c>
    </row>
    <row r="287" spans="1:27" x14ac:dyDescent="0.35">
      <c r="A287" s="135" t="s">
        <v>453</v>
      </c>
      <c r="B287" s="134"/>
      <c r="R287" s="135" t="s">
        <v>454</v>
      </c>
      <c r="S287" s="134"/>
    </row>
    <row r="288" spans="1:27" x14ac:dyDescent="0.35">
      <c r="A288" s="135" t="s">
        <v>455</v>
      </c>
      <c r="B288" s="134" t="s">
        <v>438</v>
      </c>
      <c r="R288" s="135" t="s">
        <v>456</v>
      </c>
      <c r="S288" s="134" t="s">
        <v>440</v>
      </c>
    </row>
    <row r="289" spans="1:19" x14ac:dyDescent="0.35">
      <c r="A289" s="135" t="s">
        <v>457</v>
      </c>
      <c r="B289" s="134" t="s">
        <v>438</v>
      </c>
      <c r="R289" s="135" t="s">
        <v>458</v>
      </c>
      <c r="S289" s="134" t="s">
        <v>440</v>
      </c>
    </row>
    <row r="290" spans="1:19" x14ac:dyDescent="0.35">
      <c r="A290" s="135" t="s">
        <v>459</v>
      </c>
      <c r="B290" s="134"/>
      <c r="R290" s="135" t="s">
        <v>460</v>
      </c>
      <c r="S290" s="134"/>
    </row>
    <row r="291" spans="1:19" x14ac:dyDescent="0.35">
      <c r="A291" s="135" t="s">
        <v>461</v>
      </c>
      <c r="B291" s="134" t="s">
        <v>438</v>
      </c>
      <c r="R291" s="135" t="s">
        <v>1541</v>
      </c>
      <c r="S291" s="134" t="s">
        <v>440</v>
      </c>
    </row>
    <row r="292" spans="1:19" x14ac:dyDescent="0.35">
      <c r="A292" s="135" t="s">
        <v>462</v>
      </c>
      <c r="B292" s="134" t="s">
        <v>438</v>
      </c>
      <c r="R292" s="135" t="s">
        <v>463</v>
      </c>
      <c r="S292" s="134" t="s">
        <v>440</v>
      </c>
    </row>
    <row r="293" spans="1:19" x14ac:dyDescent="0.35">
      <c r="A293" s="135" t="s">
        <v>464</v>
      </c>
      <c r="B293" s="134" t="s">
        <v>438</v>
      </c>
      <c r="R293" s="135" t="s">
        <v>1540</v>
      </c>
      <c r="S293" s="134" t="s">
        <v>440</v>
      </c>
    </row>
    <row r="294" spans="1:19" x14ac:dyDescent="0.35">
      <c r="A294" s="135"/>
      <c r="B294" s="134"/>
      <c r="R294" s="135"/>
      <c r="S294" s="134"/>
    </row>
    <row r="295" spans="1:19" x14ac:dyDescent="0.35">
      <c r="A295" s="137" t="s">
        <v>465</v>
      </c>
      <c r="B295" s="134"/>
      <c r="R295" s="137" t="s">
        <v>466</v>
      </c>
      <c r="S295" s="134"/>
    </row>
    <row r="296" spans="1:19" x14ac:dyDescent="0.35">
      <c r="A296" s="135" t="s">
        <v>467</v>
      </c>
      <c r="B296" s="134" t="s">
        <v>214</v>
      </c>
      <c r="R296" s="135" t="s">
        <v>468</v>
      </c>
      <c r="S296" s="134" t="s">
        <v>214</v>
      </c>
    </row>
    <row r="297" spans="1:19" x14ac:dyDescent="0.35">
      <c r="A297" s="132" t="s">
        <v>453</v>
      </c>
      <c r="B297" s="134"/>
      <c r="R297" s="132" t="s">
        <v>454</v>
      </c>
      <c r="S297" s="134"/>
    </row>
    <row r="298" spans="1:19" x14ac:dyDescent="0.35">
      <c r="A298" s="135" t="s">
        <v>455</v>
      </c>
      <c r="B298" s="134" t="s">
        <v>214</v>
      </c>
      <c r="R298" s="135" t="s">
        <v>456</v>
      </c>
      <c r="S298" s="134" t="s">
        <v>214</v>
      </c>
    </row>
    <row r="299" spans="1:19" x14ac:dyDescent="0.35">
      <c r="A299" s="135" t="s">
        <v>457</v>
      </c>
      <c r="B299" s="134" t="s">
        <v>214</v>
      </c>
      <c r="R299" s="135" t="s">
        <v>458</v>
      </c>
      <c r="S299" s="134" t="s">
        <v>214</v>
      </c>
    </row>
    <row r="300" spans="1:19" x14ac:dyDescent="0.35">
      <c r="A300" s="132" t="s">
        <v>459</v>
      </c>
      <c r="B300" s="134"/>
      <c r="R300" s="132" t="s">
        <v>460</v>
      </c>
      <c r="S300" s="134"/>
    </row>
    <row r="301" spans="1:19" x14ac:dyDescent="0.35">
      <c r="A301" s="135" t="s">
        <v>461</v>
      </c>
      <c r="B301" s="134" t="s">
        <v>214</v>
      </c>
      <c r="R301" s="135" t="s">
        <v>1541</v>
      </c>
      <c r="S301" s="134" t="s">
        <v>214</v>
      </c>
    </row>
    <row r="302" spans="1:19" x14ac:dyDescent="0.35">
      <c r="A302" s="135" t="s">
        <v>462</v>
      </c>
      <c r="B302" s="134" t="s">
        <v>214</v>
      </c>
      <c r="R302" s="135" t="s">
        <v>463</v>
      </c>
      <c r="S302" s="134" t="s">
        <v>214</v>
      </c>
    </row>
    <row r="303" spans="1:19" x14ac:dyDescent="0.35">
      <c r="A303" s="135" t="s">
        <v>464</v>
      </c>
      <c r="B303" s="134" t="s">
        <v>214</v>
      </c>
      <c r="R303" s="135" t="s">
        <v>1540</v>
      </c>
      <c r="S303" s="134" t="s">
        <v>214</v>
      </c>
    </row>
    <row r="304" spans="1:19" x14ac:dyDescent="0.35">
      <c r="A304" s="135" t="s">
        <v>469</v>
      </c>
      <c r="B304" s="134" t="s">
        <v>214</v>
      </c>
      <c r="R304" s="135" t="s">
        <v>470</v>
      </c>
      <c r="S304" s="134" t="s">
        <v>214</v>
      </c>
    </row>
    <row r="305" spans="1:19" x14ac:dyDescent="0.35">
      <c r="A305" s="135"/>
      <c r="B305" s="134"/>
      <c r="R305" s="135"/>
      <c r="S305" s="134"/>
    </row>
    <row r="306" spans="1:19" x14ac:dyDescent="0.35">
      <c r="A306" s="137" t="s">
        <v>471</v>
      </c>
      <c r="B306" s="134"/>
      <c r="R306" s="137" t="s">
        <v>472</v>
      </c>
      <c r="S306" s="134"/>
    </row>
    <row r="307" spans="1:19" x14ac:dyDescent="0.35">
      <c r="A307" s="137" t="s">
        <v>473</v>
      </c>
      <c r="B307" s="134"/>
      <c r="R307" s="137" t="s">
        <v>474</v>
      </c>
      <c r="S307" s="134"/>
    </row>
    <row r="308" spans="1:19" x14ac:dyDescent="0.35">
      <c r="A308" s="135" t="s">
        <v>475</v>
      </c>
      <c r="B308" s="134" t="s">
        <v>438</v>
      </c>
      <c r="R308" s="135" t="s">
        <v>476</v>
      </c>
      <c r="S308" s="134" t="s">
        <v>440</v>
      </c>
    </row>
    <row r="309" spans="1:19" x14ac:dyDescent="0.35">
      <c r="A309" s="135" t="s">
        <v>455</v>
      </c>
      <c r="B309" s="134" t="s">
        <v>438</v>
      </c>
      <c r="R309" s="135" t="s">
        <v>456</v>
      </c>
      <c r="S309" s="134" t="s">
        <v>440</v>
      </c>
    </row>
    <row r="310" spans="1:19" x14ac:dyDescent="0.35">
      <c r="A310" s="135" t="s">
        <v>457</v>
      </c>
      <c r="B310" s="134" t="s">
        <v>438</v>
      </c>
      <c r="R310" s="135" t="s">
        <v>458</v>
      </c>
      <c r="S310" s="134" t="s">
        <v>440</v>
      </c>
    </row>
    <row r="311" spans="1:19" x14ac:dyDescent="0.35">
      <c r="A311" s="135" t="s">
        <v>477</v>
      </c>
      <c r="B311" s="134" t="s">
        <v>438</v>
      </c>
      <c r="R311" s="135" t="s">
        <v>478</v>
      </c>
      <c r="S311" s="134" t="s">
        <v>440</v>
      </c>
    </row>
    <row r="312" spans="1:19" x14ac:dyDescent="0.35">
      <c r="A312" s="135" t="s">
        <v>455</v>
      </c>
      <c r="B312" s="134" t="s">
        <v>438</v>
      </c>
      <c r="R312" s="135" t="s">
        <v>456</v>
      </c>
      <c r="S312" s="134" t="s">
        <v>440</v>
      </c>
    </row>
    <row r="313" spans="1:19" x14ac:dyDescent="0.35">
      <c r="A313" s="135" t="s">
        <v>457</v>
      </c>
      <c r="B313" s="134" t="s">
        <v>438</v>
      </c>
      <c r="R313" s="135" t="s">
        <v>458</v>
      </c>
      <c r="S313" s="134" t="s">
        <v>440</v>
      </c>
    </row>
    <row r="314" spans="1:19" x14ac:dyDescent="0.35">
      <c r="A314" s="137" t="s">
        <v>479</v>
      </c>
      <c r="B314" s="134" t="s">
        <v>438</v>
      </c>
      <c r="R314" s="137" t="s">
        <v>480</v>
      </c>
      <c r="S314" s="134" t="s">
        <v>440</v>
      </c>
    </row>
    <row r="315" spans="1:19" x14ac:dyDescent="0.35">
      <c r="A315" s="135" t="s">
        <v>481</v>
      </c>
      <c r="B315" s="134" t="s">
        <v>438</v>
      </c>
      <c r="R315" s="135" t="s">
        <v>482</v>
      </c>
      <c r="S315" s="134" t="s">
        <v>440</v>
      </c>
    </row>
    <row r="316" spans="1:19" x14ac:dyDescent="0.35">
      <c r="A316" s="135" t="s">
        <v>455</v>
      </c>
      <c r="B316" s="134" t="s">
        <v>438</v>
      </c>
      <c r="R316" s="135" t="s">
        <v>456</v>
      </c>
      <c r="S316" s="134" t="s">
        <v>440</v>
      </c>
    </row>
    <row r="317" spans="1:19" x14ac:dyDescent="0.35">
      <c r="A317" s="135" t="s">
        <v>457</v>
      </c>
      <c r="B317" s="134" t="s">
        <v>438</v>
      </c>
      <c r="R317" s="135" t="s">
        <v>458</v>
      </c>
      <c r="S317" s="134" t="s">
        <v>440</v>
      </c>
    </row>
    <row r="318" spans="1:19" x14ac:dyDescent="0.35">
      <c r="A318" s="135" t="s">
        <v>483</v>
      </c>
      <c r="B318" s="134" t="s">
        <v>438</v>
      </c>
      <c r="R318" s="135" t="s">
        <v>484</v>
      </c>
      <c r="S318" s="134" t="s">
        <v>440</v>
      </c>
    </row>
    <row r="319" spans="1:19" x14ac:dyDescent="0.35">
      <c r="A319" s="135" t="s">
        <v>455</v>
      </c>
      <c r="B319" s="134" t="s">
        <v>438</v>
      </c>
      <c r="R319" s="135" t="s">
        <v>456</v>
      </c>
      <c r="S319" s="134" t="s">
        <v>440</v>
      </c>
    </row>
    <row r="320" spans="1:19" x14ac:dyDescent="0.35">
      <c r="A320" s="135" t="s">
        <v>457</v>
      </c>
      <c r="B320" s="134" t="s">
        <v>438</v>
      </c>
      <c r="R320" s="135" t="s">
        <v>458</v>
      </c>
      <c r="S320" s="134" t="s">
        <v>440</v>
      </c>
    </row>
    <row r="321" spans="1:19" x14ac:dyDescent="0.35">
      <c r="A321" s="135"/>
      <c r="B321" s="137"/>
      <c r="R321" s="135"/>
      <c r="S321" s="137"/>
    </row>
    <row r="322" spans="1:19" x14ac:dyDescent="0.35">
      <c r="A322" s="137" t="s">
        <v>485</v>
      </c>
      <c r="B322" s="134"/>
      <c r="R322" s="137" t="s">
        <v>486</v>
      </c>
      <c r="S322" s="134"/>
    </row>
    <row r="323" spans="1:19" x14ac:dyDescent="0.35">
      <c r="A323" s="135" t="s">
        <v>1529</v>
      </c>
      <c r="B323" s="134" t="s">
        <v>438</v>
      </c>
      <c r="R323" s="135" t="s">
        <v>1541</v>
      </c>
      <c r="S323" s="134" t="s">
        <v>440</v>
      </c>
    </row>
    <row r="324" spans="1:19" x14ac:dyDescent="0.35">
      <c r="A324" s="135" t="s">
        <v>487</v>
      </c>
      <c r="B324" s="134" t="s">
        <v>214</v>
      </c>
      <c r="R324" s="135" t="s">
        <v>1543</v>
      </c>
      <c r="S324" s="134" t="s">
        <v>214</v>
      </c>
    </row>
    <row r="325" spans="1:19" x14ac:dyDescent="0.35">
      <c r="A325" s="135" t="s">
        <v>1530</v>
      </c>
      <c r="B325" s="134" t="s">
        <v>438</v>
      </c>
      <c r="R325" s="135" t="s">
        <v>463</v>
      </c>
      <c r="S325" s="134" t="s">
        <v>440</v>
      </c>
    </row>
    <row r="326" spans="1:19" x14ac:dyDescent="0.35">
      <c r="A326" s="135" t="s">
        <v>488</v>
      </c>
      <c r="B326" s="134" t="s">
        <v>214</v>
      </c>
      <c r="R326" s="135" t="s">
        <v>1542</v>
      </c>
      <c r="S326" s="134" t="s">
        <v>214</v>
      </c>
    </row>
    <row r="327" spans="1:19" x14ac:dyDescent="0.35">
      <c r="A327" s="135" t="s">
        <v>1531</v>
      </c>
      <c r="B327" s="134" t="s">
        <v>438</v>
      </c>
      <c r="R327" s="135" t="s">
        <v>1540</v>
      </c>
      <c r="S327" s="134" t="s">
        <v>440</v>
      </c>
    </row>
    <row r="328" spans="1:19" x14ac:dyDescent="0.35">
      <c r="A328" s="135" t="s">
        <v>489</v>
      </c>
      <c r="B328" s="134" t="s">
        <v>214</v>
      </c>
      <c r="R328" s="135" t="s">
        <v>1544</v>
      </c>
      <c r="S328" s="134" t="s">
        <v>214</v>
      </c>
    </row>
    <row r="329" spans="1:19" x14ac:dyDescent="0.35">
      <c r="A329" s="137"/>
      <c r="B329" s="137"/>
      <c r="R329" s="137"/>
      <c r="S329" s="137"/>
    </row>
    <row r="330" spans="1:19" x14ac:dyDescent="0.35">
      <c r="A330" s="137" t="s">
        <v>490</v>
      </c>
      <c r="B330" s="134"/>
      <c r="R330" s="137" t="s">
        <v>491</v>
      </c>
      <c r="S330" s="134"/>
    </row>
    <row r="331" spans="1:19" x14ac:dyDescent="0.35">
      <c r="A331" s="135" t="s">
        <v>492</v>
      </c>
      <c r="B331" s="134" t="s">
        <v>214</v>
      </c>
      <c r="R331" s="135" t="s">
        <v>1545</v>
      </c>
      <c r="S331" s="134" t="s">
        <v>214</v>
      </c>
    </row>
    <row r="332" spans="1:19" x14ac:dyDescent="0.35">
      <c r="A332" s="135" t="s">
        <v>493</v>
      </c>
      <c r="B332" s="134" t="s">
        <v>214</v>
      </c>
      <c r="R332" s="135" t="s">
        <v>1546</v>
      </c>
      <c r="S332" s="134" t="s">
        <v>214</v>
      </c>
    </row>
    <row r="333" spans="1:19" x14ac:dyDescent="0.35">
      <c r="A333" s="135" t="s">
        <v>494</v>
      </c>
      <c r="B333" s="134" t="s">
        <v>214</v>
      </c>
      <c r="R333" s="135" t="s">
        <v>1547</v>
      </c>
      <c r="S333" s="134" t="s">
        <v>214</v>
      </c>
    </row>
    <row r="334" spans="1:19" x14ac:dyDescent="0.35">
      <c r="A334" s="135" t="s">
        <v>495</v>
      </c>
      <c r="B334" s="134" t="s">
        <v>214</v>
      </c>
      <c r="R334" s="135" t="s">
        <v>1548</v>
      </c>
      <c r="S334" s="134" t="s">
        <v>214</v>
      </c>
    </row>
    <row r="335" spans="1:19" x14ac:dyDescent="0.35">
      <c r="A335" s="135" t="s">
        <v>496</v>
      </c>
      <c r="B335" s="134" t="s">
        <v>214</v>
      </c>
      <c r="R335" s="135" t="s">
        <v>1549</v>
      </c>
      <c r="S335" s="134" t="s">
        <v>214</v>
      </c>
    </row>
    <row r="336" spans="1:19" x14ac:dyDescent="0.35">
      <c r="A336" s="135" t="s">
        <v>497</v>
      </c>
      <c r="B336" s="134" t="s">
        <v>214</v>
      </c>
      <c r="R336" s="135" t="s">
        <v>1550</v>
      </c>
      <c r="S336" s="134" t="s">
        <v>214</v>
      </c>
    </row>
    <row r="337" spans="1:19" x14ac:dyDescent="0.35">
      <c r="A337" s="135" t="s">
        <v>498</v>
      </c>
      <c r="B337" s="134" t="s">
        <v>214</v>
      </c>
      <c r="R337" s="135" t="s">
        <v>1572</v>
      </c>
      <c r="S337" s="134" t="s">
        <v>214</v>
      </c>
    </row>
    <row r="338" spans="1:19" x14ac:dyDescent="0.35">
      <c r="A338" s="137"/>
      <c r="B338" s="137"/>
      <c r="R338" s="137"/>
      <c r="S338" s="137"/>
    </row>
    <row r="339" spans="1:19" x14ac:dyDescent="0.35">
      <c r="A339" s="137" t="s">
        <v>499</v>
      </c>
      <c r="B339" s="134"/>
      <c r="R339" s="137" t="s">
        <v>500</v>
      </c>
      <c r="S339" s="134"/>
    </row>
    <row r="340" spans="1:19" x14ac:dyDescent="0.35">
      <c r="A340" s="135" t="s">
        <v>501</v>
      </c>
      <c r="B340" s="134" t="s">
        <v>438</v>
      </c>
      <c r="R340" s="135" t="s">
        <v>502</v>
      </c>
      <c r="S340" s="134" t="s">
        <v>440</v>
      </c>
    </row>
    <row r="341" spans="1:19" x14ac:dyDescent="0.35">
      <c r="A341" s="135" t="s">
        <v>503</v>
      </c>
      <c r="B341" s="134" t="s">
        <v>506</v>
      </c>
      <c r="R341" s="135" t="s">
        <v>1573</v>
      </c>
      <c r="S341" s="134" t="s">
        <v>507</v>
      </c>
    </row>
    <row r="342" spans="1:19" x14ac:dyDescent="0.35">
      <c r="A342" s="132" t="s">
        <v>504</v>
      </c>
      <c r="B342" s="137"/>
      <c r="R342" s="132" t="s">
        <v>505</v>
      </c>
      <c r="S342" s="137"/>
    </row>
    <row r="343" spans="1:19" x14ac:dyDescent="0.35">
      <c r="A343" s="135" t="s">
        <v>455</v>
      </c>
      <c r="B343" s="134" t="s">
        <v>506</v>
      </c>
      <c r="R343" s="135" t="s">
        <v>456</v>
      </c>
      <c r="S343" s="134" t="s">
        <v>507</v>
      </c>
    </row>
    <row r="344" spans="1:19" x14ac:dyDescent="0.35">
      <c r="A344" s="135" t="s">
        <v>457</v>
      </c>
      <c r="B344" s="134" t="s">
        <v>506</v>
      </c>
      <c r="R344" s="135" t="s">
        <v>458</v>
      </c>
      <c r="S344" s="134" t="s">
        <v>507</v>
      </c>
    </row>
    <row r="345" spans="1:19" x14ac:dyDescent="0.35">
      <c r="A345" s="132" t="s">
        <v>508</v>
      </c>
      <c r="B345" s="137"/>
      <c r="R345" s="132" t="s">
        <v>509</v>
      </c>
      <c r="S345" s="137"/>
    </row>
    <row r="346" spans="1:19" x14ac:dyDescent="0.35">
      <c r="A346" s="135" t="s">
        <v>510</v>
      </c>
      <c r="B346" s="134" t="s">
        <v>506</v>
      </c>
      <c r="R346" s="135" t="s">
        <v>511</v>
      </c>
      <c r="S346" s="134" t="s">
        <v>507</v>
      </c>
    </row>
    <row r="347" spans="1:19" x14ac:dyDescent="0.35">
      <c r="A347" s="135" t="s">
        <v>415</v>
      </c>
      <c r="B347" s="134" t="s">
        <v>506</v>
      </c>
      <c r="R347" s="135" t="s">
        <v>416</v>
      </c>
      <c r="S347" s="134" t="s">
        <v>507</v>
      </c>
    </row>
    <row r="348" spans="1:19" x14ac:dyDescent="0.35">
      <c r="A348" s="135" t="s">
        <v>512</v>
      </c>
      <c r="B348" s="134" t="s">
        <v>513</v>
      </c>
      <c r="R348" s="135" t="s">
        <v>1574</v>
      </c>
      <c r="S348" s="131" t="s">
        <v>1533</v>
      </c>
    </row>
    <row r="349" spans="1:19" x14ac:dyDescent="0.35">
      <c r="A349" s="135" t="s">
        <v>514</v>
      </c>
      <c r="B349" s="134" t="s">
        <v>424</v>
      </c>
      <c r="R349" s="135" t="s">
        <v>1575</v>
      </c>
      <c r="S349" s="134" t="s">
        <v>1539</v>
      </c>
    </row>
    <row r="350" spans="1:19" x14ac:dyDescent="0.35">
      <c r="A350" s="137"/>
      <c r="B350" s="137"/>
      <c r="R350" s="137"/>
      <c r="S350" s="137"/>
    </row>
    <row r="351" spans="1:19" x14ac:dyDescent="0.35">
      <c r="A351" s="137" t="s">
        <v>515</v>
      </c>
      <c r="B351" s="134"/>
      <c r="R351" s="137" t="s">
        <v>516</v>
      </c>
      <c r="S351" s="134"/>
    </row>
    <row r="352" spans="1:19" x14ac:dyDescent="0.35">
      <c r="A352" s="135" t="s">
        <v>517</v>
      </c>
      <c r="B352" s="134" t="s">
        <v>438</v>
      </c>
      <c r="R352" s="135" t="s">
        <v>518</v>
      </c>
      <c r="S352" s="134" t="s">
        <v>440</v>
      </c>
    </row>
    <row r="353" spans="1:19" x14ac:dyDescent="0.35">
      <c r="A353" s="135" t="s">
        <v>1595</v>
      </c>
      <c r="B353" s="134" t="s">
        <v>438</v>
      </c>
      <c r="R353" s="135" t="s">
        <v>1521</v>
      </c>
      <c r="S353" s="134" t="s">
        <v>440</v>
      </c>
    </row>
    <row r="354" spans="1:19" x14ac:dyDescent="0.35">
      <c r="A354" s="135" t="s">
        <v>455</v>
      </c>
      <c r="B354" s="134" t="s">
        <v>438</v>
      </c>
      <c r="R354" s="135" t="s">
        <v>456</v>
      </c>
      <c r="S354" s="134" t="s">
        <v>440</v>
      </c>
    </row>
    <row r="355" spans="1:19" x14ac:dyDescent="0.35">
      <c r="A355" s="135" t="s">
        <v>457</v>
      </c>
      <c r="B355" s="134" t="s">
        <v>438</v>
      </c>
      <c r="R355" s="135" t="s">
        <v>458</v>
      </c>
      <c r="S355" s="134" t="s">
        <v>440</v>
      </c>
    </row>
    <row r="356" spans="1:19" x14ac:dyDescent="0.35">
      <c r="A356" s="135" t="s">
        <v>519</v>
      </c>
      <c r="B356" s="134" t="s">
        <v>214</v>
      </c>
      <c r="R356" s="135" t="s">
        <v>1551</v>
      </c>
      <c r="S356" s="134" t="s">
        <v>214</v>
      </c>
    </row>
    <row r="357" spans="1:19" x14ac:dyDescent="0.35">
      <c r="A357" s="137"/>
      <c r="B357" s="137"/>
      <c r="R357" s="137"/>
      <c r="S357" s="137"/>
    </row>
    <row r="358" spans="1:19" x14ac:dyDescent="0.35">
      <c r="A358" s="137" t="s">
        <v>520</v>
      </c>
      <c r="B358" s="134"/>
      <c r="R358" s="137" t="s">
        <v>521</v>
      </c>
      <c r="S358" s="134"/>
    </row>
    <row r="359" spans="1:19" x14ac:dyDescent="0.35">
      <c r="A359" s="135" t="s">
        <v>1511</v>
      </c>
      <c r="B359" s="134"/>
      <c r="R359" s="135" t="s">
        <v>1576</v>
      </c>
      <c r="S359" s="134"/>
    </row>
    <row r="360" spans="1:19" x14ac:dyDescent="0.35">
      <c r="A360" s="135" t="s">
        <v>455</v>
      </c>
      <c r="B360" s="134" t="s">
        <v>424</v>
      </c>
      <c r="R360" s="135" t="s">
        <v>456</v>
      </c>
      <c r="S360" s="134" t="s">
        <v>1539</v>
      </c>
    </row>
    <row r="361" spans="1:19" x14ac:dyDescent="0.35">
      <c r="A361" s="135" t="s">
        <v>457</v>
      </c>
      <c r="B361" s="134" t="s">
        <v>424</v>
      </c>
      <c r="R361" s="135" t="s">
        <v>458</v>
      </c>
      <c r="S361" s="134" t="s">
        <v>1539</v>
      </c>
    </row>
    <row r="362" spans="1:19" x14ac:dyDescent="0.35">
      <c r="A362" s="135" t="s">
        <v>1452</v>
      </c>
      <c r="B362" s="134"/>
      <c r="R362" s="135" t="s">
        <v>1577</v>
      </c>
      <c r="S362" s="134"/>
    </row>
    <row r="363" spans="1:19" x14ac:dyDescent="0.35">
      <c r="A363" s="135" t="s">
        <v>455</v>
      </c>
      <c r="B363" s="134" t="s">
        <v>424</v>
      </c>
      <c r="R363" s="135" t="s">
        <v>456</v>
      </c>
      <c r="S363" s="134" t="s">
        <v>1539</v>
      </c>
    </row>
    <row r="364" spans="1:19" x14ac:dyDescent="0.35">
      <c r="A364" s="135" t="s">
        <v>457</v>
      </c>
      <c r="B364" s="134" t="s">
        <v>424</v>
      </c>
      <c r="R364" s="135" t="s">
        <v>458</v>
      </c>
      <c r="S364" s="134" t="s">
        <v>1539</v>
      </c>
    </row>
    <row r="365" spans="1:19" x14ac:dyDescent="0.35">
      <c r="A365" s="135" t="s">
        <v>1453</v>
      </c>
      <c r="B365" s="134"/>
      <c r="R365" s="135" t="s">
        <v>1578</v>
      </c>
      <c r="S365" s="134"/>
    </row>
    <row r="366" spans="1:19" x14ac:dyDescent="0.35">
      <c r="A366" s="135" t="s">
        <v>455</v>
      </c>
      <c r="B366" s="134" t="s">
        <v>424</v>
      </c>
      <c r="R366" s="135" t="s">
        <v>456</v>
      </c>
      <c r="S366" s="134" t="s">
        <v>1539</v>
      </c>
    </row>
    <row r="367" spans="1:19" x14ac:dyDescent="0.35">
      <c r="A367" s="135" t="s">
        <v>457</v>
      </c>
      <c r="B367" s="134" t="s">
        <v>424</v>
      </c>
      <c r="R367" s="135" t="s">
        <v>458</v>
      </c>
      <c r="S367" s="134" t="s">
        <v>1539</v>
      </c>
    </row>
    <row r="368" spans="1:19" x14ac:dyDescent="0.35">
      <c r="A368" s="135" t="s">
        <v>1457</v>
      </c>
      <c r="B368" s="134"/>
      <c r="R368" s="135" t="s">
        <v>1579</v>
      </c>
      <c r="S368" s="134"/>
    </row>
    <row r="369" spans="1:27" x14ac:dyDescent="0.35">
      <c r="A369" s="135" t="s">
        <v>455</v>
      </c>
      <c r="B369" s="134" t="s">
        <v>424</v>
      </c>
      <c r="R369" s="135" t="s">
        <v>456</v>
      </c>
      <c r="S369" s="134" t="s">
        <v>1539</v>
      </c>
    </row>
    <row r="370" spans="1:27" x14ac:dyDescent="0.35">
      <c r="A370" s="135" t="s">
        <v>457</v>
      </c>
      <c r="B370" s="134" t="s">
        <v>424</v>
      </c>
      <c r="R370" s="135" t="s">
        <v>458</v>
      </c>
      <c r="S370" s="134" t="s">
        <v>1539</v>
      </c>
    </row>
    <row r="371" spans="1:27" x14ac:dyDescent="0.35">
      <c r="A371" s="135"/>
      <c r="B371" s="134"/>
      <c r="R371" s="137"/>
      <c r="S371" s="137"/>
    </row>
    <row r="372" spans="1:27" x14ac:dyDescent="0.35">
      <c r="A372" s="137" t="s">
        <v>522</v>
      </c>
      <c r="B372" s="134"/>
      <c r="R372" s="137" t="s">
        <v>1552</v>
      </c>
      <c r="S372" s="134"/>
    </row>
    <row r="373" spans="1:27" x14ac:dyDescent="0.35">
      <c r="A373" s="135" t="s">
        <v>523</v>
      </c>
      <c r="B373" s="134" t="s">
        <v>214</v>
      </c>
      <c r="R373" s="135" t="s">
        <v>524</v>
      </c>
      <c r="S373" s="134" t="s">
        <v>214</v>
      </c>
    </row>
    <row r="374" spans="1:27" x14ac:dyDescent="0.35">
      <c r="A374" s="135" t="s">
        <v>525</v>
      </c>
      <c r="B374" s="134" t="s">
        <v>214</v>
      </c>
      <c r="R374" s="135" t="s">
        <v>526</v>
      </c>
      <c r="S374" s="134" t="s">
        <v>214</v>
      </c>
    </row>
    <row r="375" spans="1:27" x14ac:dyDescent="0.35">
      <c r="A375" s="135" t="s">
        <v>455</v>
      </c>
      <c r="B375" s="134" t="s">
        <v>214</v>
      </c>
      <c r="R375" s="135" t="s">
        <v>456</v>
      </c>
      <c r="S375" s="134" t="s">
        <v>214</v>
      </c>
    </row>
    <row r="376" spans="1:27" x14ac:dyDescent="0.35">
      <c r="A376" s="135" t="s">
        <v>457</v>
      </c>
      <c r="B376" s="134" t="s">
        <v>214</v>
      </c>
      <c r="R376" s="135" t="s">
        <v>458</v>
      </c>
      <c r="S376" s="134" t="s">
        <v>214</v>
      </c>
    </row>
    <row r="377" spans="1:27" x14ac:dyDescent="0.35">
      <c r="A377" s="137"/>
      <c r="B377" s="137"/>
      <c r="R377" s="137"/>
      <c r="S377" s="137"/>
      <c r="T377"/>
      <c r="U377"/>
      <c r="V377"/>
      <c r="W377"/>
      <c r="X377"/>
      <c r="Y377"/>
      <c r="Z377"/>
      <c r="AA377"/>
    </row>
    <row r="378" spans="1:27" x14ac:dyDescent="0.35">
      <c r="A378" s="137" t="s">
        <v>527</v>
      </c>
      <c r="B378" s="134"/>
      <c r="R378" s="137" t="s">
        <v>1553</v>
      </c>
      <c r="S378" s="134"/>
      <c r="T378"/>
      <c r="U378"/>
      <c r="V378"/>
      <c r="W378"/>
      <c r="X378"/>
      <c r="Y378"/>
      <c r="Z378"/>
      <c r="AA378"/>
    </row>
    <row r="379" spans="1:27" x14ac:dyDescent="0.35">
      <c r="A379" s="135" t="s">
        <v>528</v>
      </c>
      <c r="B379" s="134" t="s">
        <v>214</v>
      </c>
      <c r="R379" s="135" t="s">
        <v>529</v>
      </c>
      <c r="S379" s="134" t="s">
        <v>214</v>
      </c>
      <c r="T379"/>
      <c r="U379"/>
      <c r="V379"/>
      <c r="W379"/>
      <c r="X379"/>
      <c r="Y379"/>
      <c r="Z379"/>
      <c r="AA379"/>
    </row>
    <row r="381" spans="1:27" x14ac:dyDescent="0.35">
      <c r="A381" s="140" t="s">
        <v>288</v>
      </c>
      <c r="R381" s="140" t="s">
        <v>289</v>
      </c>
    </row>
    <row r="382" spans="1:27" x14ac:dyDescent="0.35">
      <c r="A382" s="135" t="s">
        <v>1604</v>
      </c>
      <c r="R382" s="140" t="s">
        <v>1458</v>
      </c>
    </row>
    <row r="383" spans="1:27" x14ac:dyDescent="0.35">
      <c r="A383" s="135" t="s">
        <v>1454</v>
      </c>
      <c r="R383" s="140" t="s">
        <v>1597</v>
      </c>
    </row>
    <row r="384" spans="1:27" x14ac:dyDescent="0.35">
      <c r="A384" s="239" t="s">
        <v>1512</v>
      </c>
      <c r="R384" s="140" t="s">
        <v>1456</v>
      </c>
    </row>
    <row r="385" spans="1:27" x14ac:dyDescent="0.35">
      <c r="A385" s="239" t="s">
        <v>1455</v>
      </c>
      <c r="R385" s="140" t="s">
        <v>1596</v>
      </c>
    </row>
    <row r="387" spans="1:27" s="144" customFormat="1" x14ac:dyDescent="0.35">
      <c r="A387" s="143" t="s">
        <v>530</v>
      </c>
      <c r="B387" s="143"/>
      <c r="C387" s="143"/>
      <c r="D387" s="143"/>
      <c r="E387" s="143"/>
      <c r="F387" s="143"/>
      <c r="G387" s="143"/>
      <c r="H387" s="143"/>
      <c r="I387" s="143"/>
      <c r="J387" s="143"/>
      <c r="K387" s="143"/>
      <c r="L387" s="143"/>
      <c r="M387" s="143"/>
      <c r="N387" s="143"/>
      <c r="O387" s="143"/>
      <c r="P387" s="143"/>
      <c r="Q387" s="143"/>
      <c r="R387" s="143"/>
      <c r="S387" s="143"/>
      <c r="T387" s="143"/>
      <c r="U387" s="143"/>
      <c r="V387" s="143"/>
      <c r="W387" s="143"/>
      <c r="X387" s="143"/>
      <c r="Y387" s="143"/>
      <c r="Z387" s="143"/>
      <c r="AA387" s="143"/>
    </row>
    <row r="388" spans="1:27" x14ac:dyDescent="0.35">
      <c r="A388" s="137" t="s">
        <v>93</v>
      </c>
      <c r="B388" s="136"/>
      <c r="R388" s="137" t="s">
        <v>531</v>
      </c>
      <c r="S388" s="136"/>
      <c r="T388"/>
      <c r="U388"/>
      <c r="V388"/>
      <c r="W388"/>
      <c r="X388"/>
      <c r="Y388"/>
      <c r="Z388"/>
      <c r="AA388"/>
    </row>
    <row r="390" spans="1:27" x14ac:dyDescent="0.35">
      <c r="A390" s="137"/>
      <c r="B390" s="134" t="s">
        <v>116</v>
      </c>
      <c r="R390" s="137"/>
      <c r="S390" s="134" t="s">
        <v>117</v>
      </c>
      <c r="T390"/>
      <c r="U390"/>
      <c r="V390"/>
      <c r="W390"/>
      <c r="X390"/>
      <c r="Y390"/>
      <c r="Z390"/>
      <c r="AA390"/>
    </row>
    <row r="392" spans="1:27" x14ac:dyDescent="0.35">
      <c r="A392" s="137" t="s">
        <v>532</v>
      </c>
      <c r="B392" s="134"/>
      <c r="R392" s="137" t="s">
        <v>533</v>
      </c>
      <c r="S392" s="134"/>
      <c r="T392"/>
      <c r="U392"/>
      <c r="V392"/>
      <c r="W392"/>
      <c r="X392"/>
      <c r="Y392"/>
      <c r="Z392"/>
      <c r="AA392"/>
    </row>
    <row r="393" spans="1:27" x14ac:dyDescent="0.35">
      <c r="A393" s="135" t="s">
        <v>534</v>
      </c>
      <c r="B393" s="134" t="s">
        <v>123</v>
      </c>
      <c r="R393" s="135" t="s">
        <v>535</v>
      </c>
      <c r="S393" s="134" t="s">
        <v>125</v>
      </c>
      <c r="T393"/>
      <c r="U393"/>
      <c r="V393"/>
      <c r="W393"/>
      <c r="X393"/>
      <c r="Y393"/>
      <c r="Z393"/>
      <c r="AA393"/>
    </row>
    <row r="394" spans="1:27" x14ac:dyDescent="0.35">
      <c r="A394" s="135" t="s">
        <v>536</v>
      </c>
      <c r="B394" s="134" t="s">
        <v>123</v>
      </c>
      <c r="R394" s="135" t="s">
        <v>1580</v>
      </c>
      <c r="S394" s="134" t="s">
        <v>125</v>
      </c>
      <c r="T394"/>
      <c r="U394"/>
      <c r="V394"/>
      <c r="W394"/>
      <c r="X394"/>
      <c r="Y394"/>
      <c r="Z394"/>
      <c r="AA394"/>
    </row>
    <row r="395" spans="1:27" x14ac:dyDescent="0.35">
      <c r="A395" s="135" t="s">
        <v>537</v>
      </c>
      <c r="B395" s="134" t="s">
        <v>123</v>
      </c>
      <c r="R395" s="135" t="s">
        <v>1581</v>
      </c>
      <c r="S395" s="134" t="s">
        <v>125</v>
      </c>
      <c r="T395"/>
      <c r="U395"/>
      <c r="V395"/>
      <c r="W395"/>
      <c r="X395"/>
      <c r="Y395"/>
      <c r="Z395"/>
      <c r="AA395"/>
    </row>
    <row r="396" spans="1:27" x14ac:dyDescent="0.35">
      <c r="A396" s="135" t="s">
        <v>538</v>
      </c>
      <c r="B396" s="134" t="s">
        <v>123</v>
      </c>
      <c r="R396" s="135" t="s">
        <v>539</v>
      </c>
      <c r="S396" s="134" t="s">
        <v>125</v>
      </c>
      <c r="T396"/>
      <c r="U396"/>
      <c r="V396"/>
      <c r="W396"/>
      <c r="X396"/>
      <c r="Y396"/>
      <c r="Z396"/>
      <c r="AA396"/>
    </row>
    <row r="397" spans="1:27" x14ac:dyDescent="0.35">
      <c r="A397" s="135" t="s">
        <v>532</v>
      </c>
      <c r="B397" s="134" t="s">
        <v>540</v>
      </c>
      <c r="R397" s="135" t="s">
        <v>533</v>
      </c>
      <c r="S397" s="134" t="s">
        <v>1554</v>
      </c>
      <c r="T397"/>
      <c r="U397"/>
      <c r="V397"/>
      <c r="W397"/>
      <c r="X397"/>
      <c r="Y397"/>
      <c r="Z397"/>
      <c r="AA397"/>
    </row>
    <row r="398" spans="1:27" x14ac:dyDescent="0.35">
      <c r="A398" s="135" t="s">
        <v>541</v>
      </c>
      <c r="B398" s="134" t="s">
        <v>542</v>
      </c>
      <c r="R398" s="135" t="s">
        <v>543</v>
      </c>
      <c r="S398" s="134" t="s">
        <v>1528</v>
      </c>
      <c r="T398"/>
      <c r="U398"/>
      <c r="V398"/>
      <c r="W398"/>
      <c r="X398"/>
      <c r="Y398"/>
      <c r="Z398"/>
      <c r="AA398"/>
    </row>
    <row r="399" spans="1:27" x14ac:dyDescent="0.35">
      <c r="A399" s="135" t="s">
        <v>544</v>
      </c>
      <c r="B399" s="134" t="s">
        <v>540</v>
      </c>
      <c r="R399" s="135" t="s">
        <v>545</v>
      </c>
      <c r="S399" s="134" t="s">
        <v>1554</v>
      </c>
      <c r="T399"/>
      <c r="U399"/>
      <c r="V399"/>
      <c r="W399"/>
      <c r="X399"/>
      <c r="Y399"/>
      <c r="Z399"/>
      <c r="AA399"/>
    </row>
    <row r="401" spans="1:19" x14ac:dyDescent="0.35">
      <c r="A401" s="137" t="s">
        <v>546</v>
      </c>
      <c r="B401" s="134"/>
      <c r="R401" s="137" t="s">
        <v>547</v>
      </c>
      <c r="S401" s="134"/>
    </row>
    <row r="402" spans="1:19" x14ac:dyDescent="0.35">
      <c r="A402" s="135" t="s">
        <v>548</v>
      </c>
      <c r="B402" s="134"/>
      <c r="R402" s="135" t="s">
        <v>549</v>
      </c>
      <c r="S402" s="134"/>
    </row>
    <row r="403" spans="1:19" x14ac:dyDescent="0.35">
      <c r="A403" s="135" t="s">
        <v>550</v>
      </c>
      <c r="B403" s="134" t="s">
        <v>424</v>
      </c>
      <c r="R403" s="135" t="s">
        <v>551</v>
      </c>
      <c r="S403" s="134" t="s">
        <v>1539</v>
      </c>
    </row>
    <row r="404" spans="1:19" x14ac:dyDescent="0.35">
      <c r="A404" s="135" t="s">
        <v>552</v>
      </c>
      <c r="B404" s="134" t="s">
        <v>553</v>
      </c>
      <c r="R404" s="135" t="s">
        <v>554</v>
      </c>
      <c r="S404" s="131" t="s">
        <v>1532</v>
      </c>
    </row>
    <row r="405" spans="1:19" x14ac:dyDescent="0.35">
      <c r="A405" s="135" t="s">
        <v>555</v>
      </c>
      <c r="B405" s="134" t="s">
        <v>553</v>
      </c>
      <c r="R405" s="135" t="s">
        <v>555</v>
      </c>
      <c r="S405" s="131" t="s">
        <v>1532</v>
      </c>
    </row>
    <row r="406" spans="1:19" x14ac:dyDescent="0.35">
      <c r="A406" s="135" t="s">
        <v>556</v>
      </c>
      <c r="B406" s="134" t="s">
        <v>553</v>
      </c>
      <c r="R406" s="135" t="s">
        <v>557</v>
      </c>
      <c r="S406" s="131" t="s">
        <v>1532</v>
      </c>
    </row>
    <row r="407" spans="1:19" x14ac:dyDescent="0.35">
      <c r="A407" s="135" t="s">
        <v>558</v>
      </c>
      <c r="B407" s="134" t="s">
        <v>553</v>
      </c>
      <c r="R407" s="135" t="s">
        <v>559</v>
      </c>
      <c r="S407" s="131" t="s">
        <v>1532</v>
      </c>
    </row>
    <row r="408" spans="1:19" x14ac:dyDescent="0.35">
      <c r="A408" s="135" t="s">
        <v>276</v>
      </c>
      <c r="B408" s="134" t="s">
        <v>553</v>
      </c>
      <c r="R408" s="135" t="s">
        <v>277</v>
      </c>
      <c r="S408" s="131" t="s">
        <v>1532</v>
      </c>
    </row>
    <row r="409" spans="1:19" x14ac:dyDescent="0.35">
      <c r="A409" s="135" t="s">
        <v>560</v>
      </c>
      <c r="B409" s="134" t="s">
        <v>553</v>
      </c>
      <c r="R409" s="135" t="s">
        <v>561</v>
      </c>
      <c r="S409" s="131" t="s">
        <v>1532</v>
      </c>
    </row>
    <row r="410" spans="1:19" x14ac:dyDescent="0.35">
      <c r="A410" s="135" t="s">
        <v>562</v>
      </c>
      <c r="B410" s="134" t="s">
        <v>553</v>
      </c>
      <c r="R410" s="135" t="s">
        <v>563</v>
      </c>
      <c r="S410" s="131" t="s">
        <v>1532</v>
      </c>
    </row>
    <row r="411" spans="1:19" x14ac:dyDescent="0.35">
      <c r="A411" s="135" t="s">
        <v>564</v>
      </c>
      <c r="B411" s="134" t="s">
        <v>553</v>
      </c>
      <c r="R411" s="135" t="s">
        <v>565</v>
      </c>
      <c r="S411" s="131" t="s">
        <v>1532</v>
      </c>
    </row>
    <row r="412" spans="1:19" x14ac:dyDescent="0.35">
      <c r="A412" s="135" t="s">
        <v>566</v>
      </c>
      <c r="B412" s="134" t="s">
        <v>553</v>
      </c>
      <c r="R412" s="135" t="s">
        <v>567</v>
      </c>
      <c r="S412" s="131" t="s">
        <v>1532</v>
      </c>
    </row>
    <row r="413" spans="1:19" x14ac:dyDescent="0.35">
      <c r="A413" s="135" t="s">
        <v>568</v>
      </c>
      <c r="B413" s="134" t="s">
        <v>553</v>
      </c>
      <c r="R413" s="135" t="s">
        <v>569</v>
      </c>
      <c r="S413" s="131" t="s">
        <v>1532</v>
      </c>
    </row>
    <row r="414" spans="1:19" x14ac:dyDescent="0.35">
      <c r="A414" s="135" t="s">
        <v>570</v>
      </c>
      <c r="B414" s="134" t="s">
        <v>553</v>
      </c>
      <c r="R414" s="135" t="s">
        <v>571</v>
      </c>
      <c r="S414" s="131" t="s">
        <v>1532</v>
      </c>
    </row>
    <row r="415" spans="1:19" x14ac:dyDescent="0.35">
      <c r="A415" s="135" t="s">
        <v>572</v>
      </c>
      <c r="B415" s="134" t="s">
        <v>553</v>
      </c>
      <c r="R415" s="135" t="s">
        <v>573</v>
      </c>
      <c r="S415" s="131" t="s">
        <v>1532</v>
      </c>
    </row>
    <row r="416" spans="1:19" x14ac:dyDescent="0.35">
      <c r="A416" s="135" t="s">
        <v>574</v>
      </c>
      <c r="B416" s="134" t="s">
        <v>553</v>
      </c>
      <c r="R416" s="135" t="s">
        <v>575</v>
      </c>
      <c r="S416" s="131" t="s">
        <v>1532</v>
      </c>
    </row>
    <row r="417" spans="1:19" x14ac:dyDescent="0.35">
      <c r="A417" s="135" t="s">
        <v>576</v>
      </c>
      <c r="B417" s="134" t="s">
        <v>553</v>
      </c>
      <c r="R417" s="135" t="s">
        <v>577</v>
      </c>
      <c r="S417" s="131" t="s">
        <v>1532</v>
      </c>
    </row>
    <row r="418" spans="1:19" x14ac:dyDescent="0.35">
      <c r="A418" s="135" t="s">
        <v>578</v>
      </c>
      <c r="B418" s="134" t="s">
        <v>553</v>
      </c>
      <c r="R418" s="135" t="s">
        <v>579</v>
      </c>
      <c r="S418" s="131" t="s">
        <v>1532</v>
      </c>
    </row>
    <row r="419" spans="1:19" x14ac:dyDescent="0.35">
      <c r="A419" s="135" t="s">
        <v>580</v>
      </c>
      <c r="B419" s="134" t="s">
        <v>553</v>
      </c>
      <c r="R419" s="135" t="s">
        <v>581</v>
      </c>
      <c r="S419" s="131" t="s">
        <v>1532</v>
      </c>
    </row>
    <row r="420" spans="1:19" x14ac:dyDescent="0.35">
      <c r="A420" s="135" t="s">
        <v>582</v>
      </c>
      <c r="B420" s="134" t="s">
        <v>553</v>
      </c>
      <c r="R420" s="135" t="s">
        <v>583</v>
      </c>
      <c r="S420" s="131" t="s">
        <v>1532</v>
      </c>
    </row>
    <row r="421" spans="1:19" x14ac:dyDescent="0.35">
      <c r="A421" s="135" t="s">
        <v>584</v>
      </c>
      <c r="B421" s="134" t="s">
        <v>553</v>
      </c>
      <c r="R421" s="135" t="s">
        <v>585</v>
      </c>
      <c r="S421" s="134"/>
    </row>
    <row r="422" spans="1:19" x14ac:dyDescent="0.35">
      <c r="A422" s="135" t="s">
        <v>586</v>
      </c>
      <c r="B422" s="134" t="s">
        <v>553</v>
      </c>
      <c r="R422" s="135" t="s">
        <v>587</v>
      </c>
      <c r="S422" s="131" t="s">
        <v>1532</v>
      </c>
    </row>
    <row r="423" spans="1:19" x14ac:dyDescent="0.35">
      <c r="A423" s="135" t="s">
        <v>588</v>
      </c>
      <c r="B423" s="134" t="s">
        <v>553</v>
      </c>
      <c r="R423" s="135" t="s">
        <v>589</v>
      </c>
      <c r="S423" s="131" t="s">
        <v>1532</v>
      </c>
    </row>
    <row r="424" spans="1:19" x14ac:dyDescent="0.35">
      <c r="A424" s="135" t="s">
        <v>590</v>
      </c>
      <c r="B424" s="134" t="s">
        <v>553</v>
      </c>
      <c r="R424" s="135" t="s">
        <v>591</v>
      </c>
      <c r="S424" s="131" t="s">
        <v>1532</v>
      </c>
    </row>
    <row r="425" spans="1:19" x14ac:dyDescent="0.35">
      <c r="A425" s="135" t="s">
        <v>592</v>
      </c>
      <c r="B425" s="134" t="s">
        <v>553</v>
      </c>
      <c r="R425" s="135" t="s">
        <v>593</v>
      </c>
      <c r="S425" s="131" t="s">
        <v>1532</v>
      </c>
    </row>
    <row r="426" spans="1:19" x14ac:dyDescent="0.35">
      <c r="A426" s="135" t="s">
        <v>594</v>
      </c>
      <c r="B426" s="134" t="s">
        <v>553</v>
      </c>
      <c r="R426" s="135" t="s">
        <v>595</v>
      </c>
      <c r="S426" s="131" t="s">
        <v>1532</v>
      </c>
    </row>
    <row r="427" spans="1:19" x14ac:dyDescent="0.35">
      <c r="A427" s="135" t="s">
        <v>596</v>
      </c>
      <c r="B427" s="134" t="s">
        <v>553</v>
      </c>
      <c r="R427" s="135" t="s">
        <v>597</v>
      </c>
      <c r="S427" s="131" t="s">
        <v>1532</v>
      </c>
    </row>
    <row r="428" spans="1:19" x14ac:dyDescent="0.35">
      <c r="A428" s="135" t="s">
        <v>598</v>
      </c>
      <c r="B428" s="134" t="s">
        <v>553</v>
      </c>
      <c r="R428" s="135" t="s">
        <v>599</v>
      </c>
      <c r="S428" s="131" t="s">
        <v>1532</v>
      </c>
    </row>
    <row r="429" spans="1:19" x14ac:dyDescent="0.35">
      <c r="A429" s="135" t="s">
        <v>600</v>
      </c>
      <c r="B429" s="134"/>
      <c r="R429" s="135" t="s">
        <v>601</v>
      </c>
      <c r="S429" s="134"/>
    </row>
    <row r="430" spans="1:19" x14ac:dyDescent="0.35">
      <c r="A430" s="135" t="s">
        <v>602</v>
      </c>
      <c r="B430" s="134" t="s">
        <v>553</v>
      </c>
      <c r="R430" s="135" t="s">
        <v>603</v>
      </c>
      <c r="S430" s="150" t="s">
        <v>268</v>
      </c>
    </row>
    <row r="431" spans="1:19" x14ac:dyDescent="0.35">
      <c r="A431" s="135" t="s">
        <v>604</v>
      </c>
      <c r="B431" s="134" t="s">
        <v>553</v>
      </c>
      <c r="R431" s="135" t="s">
        <v>605</v>
      </c>
      <c r="S431" s="150" t="s">
        <v>268</v>
      </c>
    </row>
    <row r="432" spans="1:19" x14ac:dyDescent="0.35">
      <c r="A432" s="135" t="s">
        <v>606</v>
      </c>
      <c r="B432" s="134" t="s">
        <v>553</v>
      </c>
      <c r="R432" s="135" t="s">
        <v>607</v>
      </c>
      <c r="S432" s="150" t="s">
        <v>268</v>
      </c>
    </row>
    <row r="433" spans="1:19" x14ac:dyDescent="0.35">
      <c r="A433" s="135" t="s">
        <v>608</v>
      </c>
      <c r="B433" s="134" t="s">
        <v>553</v>
      </c>
      <c r="R433" s="135" t="s">
        <v>609</v>
      </c>
      <c r="S433" s="150" t="s">
        <v>268</v>
      </c>
    </row>
    <row r="434" spans="1:19" x14ac:dyDescent="0.35">
      <c r="A434" s="135" t="s">
        <v>610</v>
      </c>
      <c r="B434" s="134" t="s">
        <v>553</v>
      </c>
      <c r="R434" s="135" t="s">
        <v>611</v>
      </c>
      <c r="S434" s="150" t="s">
        <v>268</v>
      </c>
    </row>
    <row r="435" spans="1:19" x14ac:dyDescent="0.35">
      <c r="A435" s="135" t="s">
        <v>612</v>
      </c>
      <c r="B435" s="134" t="s">
        <v>553</v>
      </c>
      <c r="R435" s="135" t="s">
        <v>613</v>
      </c>
      <c r="S435" s="150" t="s">
        <v>268</v>
      </c>
    </row>
    <row r="436" spans="1:19" x14ac:dyDescent="0.35">
      <c r="A436" s="135" t="s">
        <v>614</v>
      </c>
      <c r="B436" s="134" t="s">
        <v>553</v>
      </c>
      <c r="R436" s="135" t="s">
        <v>615</v>
      </c>
      <c r="S436" s="150" t="s">
        <v>268</v>
      </c>
    </row>
    <row r="437" spans="1:19" x14ac:dyDescent="0.35">
      <c r="A437" s="135" t="s">
        <v>616</v>
      </c>
      <c r="B437" s="134" t="s">
        <v>553</v>
      </c>
      <c r="R437" s="135" t="s">
        <v>617</v>
      </c>
      <c r="S437" s="150" t="s">
        <v>268</v>
      </c>
    </row>
    <row r="438" spans="1:19" x14ac:dyDescent="0.35">
      <c r="A438" s="135" t="s">
        <v>618</v>
      </c>
      <c r="B438" s="134" t="s">
        <v>553</v>
      </c>
      <c r="R438" s="135" t="s">
        <v>619</v>
      </c>
      <c r="S438" s="150" t="s">
        <v>268</v>
      </c>
    </row>
    <row r="440" spans="1:19" x14ac:dyDescent="0.35">
      <c r="A440" s="137" t="s">
        <v>620</v>
      </c>
      <c r="B440" s="134"/>
      <c r="R440" s="137" t="s">
        <v>621</v>
      </c>
      <c r="S440" s="134"/>
    </row>
    <row r="441" spans="1:19" x14ac:dyDescent="0.35">
      <c r="A441" s="135" t="s">
        <v>622</v>
      </c>
      <c r="B441" s="134" t="s">
        <v>553</v>
      </c>
      <c r="R441" s="135" t="s">
        <v>1582</v>
      </c>
      <c r="S441" s="131" t="s">
        <v>1532</v>
      </c>
    </row>
    <row r="442" spans="1:19" x14ac:dyDescent="0.35">
      <c r="A442" s="135" t="s">
        <v>623</v>
      </c>
      <c r="B442" s="134" t="s">
        <v>553</v>
      </c>
      <c r="R442" s="135" t="s">
        <v>1585</v>
      </c>
      <c r="S442" s="131" t="s">
        <v>1532</v>
      </c>
    </row>
    <row r="443" spans="1:19" x14ac:dyDescent="0.35">
      <c r="A443" s="135" t="s">
        <v>624</v>
      </c>
      <c r="B443" s="134" t="s">
        <v>553</v>
      </c>
      <c r="R443" s="135" t="s">
        <v>1586</v>
      </c>
      <c r="S443" s="131" t="s">
        <v>1532</v>
      </c>
    </row>
    <row r="444" spans="1:19" x14ac:dyDescent="0.35">
      <c r="A444" s="135" t="s">
        <v>625</v>
      </c>
      <c r="B444" s="134" t="s">
        <v>553</v>
      </c>
      <c r="R444" s="135" t="s">
        <v>1587</v>
      </c>
      <c r="S444" s="131" t="s">
        <v>1532</v>
      </c>
    </row>
    <row r="445" spans="1:19" x14ac:dyDescent="0.35">
      <c r="A445" s="135" t="s">
        <v>626</v>
      </c>
      <c r="B445" s="134" t="s">
        <v>214</v>
      </c>
      <c r="R445" s="135" t="s">
        <v>1594</v>
      </c>
      <c r="S445" s="134" t="s">
        <v>214</v>
      </c>
    </row>
    <row r="446" spans="1:19" x14ac:dyDescent="0.35">
      <c r="A446" s="135" t="s">
        <v>627</v>
      </c>
      <c r="B446" s="134" t="s">
        <v>214</v>
      </c>
      <c r="R446" s="135" t="s">
        <v>628</v>
      </c>
      <c r="S446" s="134" t="s">
        <v>214</v>
      </c>
    </row>
    <row r="447" spans="1:19" x14ac:dyDescent="0.35">
      <c r="A447" s="135" t="s">
        <v>629</v>
      </c>
      <c r="B447" s="134" t="s">
        <v>214</v>
      </c>
      <c r="R447" s="135" t="s">
        <v>630</v>
      </c>
      <c r="S447" s="134" t="s">
        <v>214</v>
      </c>
    </row>
    <row r="448" spans="1:19" x14ac:dyDescent="0.35">
      <c r="A448" s="135" t="s">
        <v>631</v>
      </c>
      <c r="B448" s="134" t="s">
        <v>214</v>
      </c>
      <c r="R448" s="135" t="s">
        <v>632</v>
      </c>
      <c r="S448" s="134" t="s">
        <v>214</v>
      </c>
    </row>
    <row r="450" spans="1:27" x14ac:dyDescent="0.35">
      <c r="A450" s="135" t="s">
        <v>288</v>
      </c>
      <c r="R450" s="135" t="s">
        <v>289</v>
      </c>
      <c r="S450"/>
      <c r="T450"/>
      <c r="U450"/>
      <c r="V450"/>
      <c r="W450"/>
      <c r="X450"/>
      <c r="Y450"/>
      <c r="Z450"/>
      <c r="AA450"/>
    </row>
    <row r="451" spans="1:27" x14ac:dyDescent="0.35">
      <c r="A451" s="135" t="s">
        <v>633</v>
      </c>
      <c r="R451" s="135" t="s">
        <v>634</v>
      </c>
    </row>
    <row r="453" spans="1:27" s="144" customFormat="1" x14ac:dyDescent="0.35">
      <c r="A453" s="143" t="s">
        <v>635</v>
      </c>
      <c r="B453" s="143"/>
      <c r="C453" s="143"/>
      <c r="D453" s="143"/>
      <c r="E453" s="143"/>
      <c r="F453" s="143"/>
      <c r="G453" s="143"/>
      <c r="H453" s="143"/>
      <c r="I453" s="143"/>
      <c r="J453" s="143"/>
      <c r="K453" s="143"/>
      <c r="L453" s="143"/>
      <c r="M453" s="143"/>
      <c r="N453" s="143"/>
      <c r="O453" s="143"/>
      <c r="P453" s="143"/>
      <c r="Q453" s="143"/>
      <c r="R453" s="143"/>
      <c r="S453" s="143"/>
      <c r="T453" s="143"/>
      <c r="U453" s="143"/>
      <c r="V453" s="143"/>
      <c r="W453" s="143"/>
      <c r="X453" s="143"/>
      <c r="Y453" s="143"/>
      <c r="Z453" s="143"/>
      <c r="AA453" s="143"/>
    </row>
    <row r="454" spans="1:27" x14ac:dyDescent="0.35">
      <c r="A454" s="137" t="s">
        <v>97</v>
      </c>
      <c r="B454" s="136"/>
      <c r="R454" s="137" t="s">
        <v>636</v>
      </c>
      <c r="S454" s="136"/>
      <c r="T454"/>
      <c r="U454"/>
      <c r="V454"/>
      <c r="W454"/>
      <c r="X454"/>
      <c r="Y454"/>
      <c r="Z454"/>
      <c r="AA454"/>
    </row>
    <row r="456" spans="1:27" x14ac:dyDescent="0.35">
      <c r="A456" s="137"/>
      <c r="B456" s="134" t="s">
        <v>116</v>
      </c>
      <c r="R456" s="137"/>
      <c r="S456" s="134" t="s">
        <v>117</v>
      </c>
      <c r="T456"/>
      <c r="U456"/>
      <c r="V456"/>
      <c r="W456"/>
      <c r="X456"/>
      <c r="Y456"/>
      <c r="Z456"/>
      <c r="AA456"/>
    </row>
    <row r="458" spans="1:27" x14ac:dyDescent="0.35">
      <c r="A458" s="137" t="s">
        <v>637</v>
      </c>
      <c r="B458" s="134"/>
      <c r="R458" s="137" t="s">
        <v>638</v>
      </c>
      <c r="S458" s="134"/>
      <c r="T458"/>
      <c r="U458"/>
      <c r="V458"/>
      <c r="W458"/>
      <c r="X458"/>
      <c r="Y458"/>
      <c r="Z458"/>
      <c r="AA458"/>
    </row>
    <row r="459" spans="1:27" x14ac:dyDescent="0.35">
      <c r="A459" s="135" t="s">
        <v>639</v>
      </c>
      <c r="B459" s="131" t="s">
        <v>553</v>
      </c>
      <c r="R459" s="135" t="s">
        <v>1563</v>
      </c>
      <c r="S459" s="131" t="s">
        <v>1532</v>
      </c>
      <c r="T459"/>
      <c r="U459"/>
      <c r="V459"/>
      <c r="W459"/>
      <c r="X459"/>
      <c r="Y459"/>
      <c r="Z459"/>
      <c r="AA459"/>
    </row>
    <row r="460" spans="1:27" x14ac:dyDescent="0.35">
      <c r="A460" s="135" t="s">
        <v>640</v>
      </c>
      <c r="B460" s="131" t="s">
        <v>553</v>
      </c>
      <c r="R460" s="135" t="s">
        <v>641</v>
      </c>
      <c r="S460" s="131" t="s">
        <v>1532</v>
      </c>
      <c r="T460"/>
      <c r="U460"/>
      <c r="V460"/>
      <c r="W460"/>
      <c r="X460"/>
      <c r="Y460"/>
      <c r="Z460"/>
      <c r="AA460"/>
    </row>
    <row r="461" spans="1:27" x14ac:dyDescent="0.35">
      <c r="A461" s="135" t="s">
        <v>1461</v>
      </c>
      <c r="B461" s="131" t="s">
        <v>553</v>
      </c>
      <c r="R461" s="135" t="s">
        <v>1463</v>
      </c>
      <c r="S461" s="131" t="s">
        <v>1532</v>
      </c>
      <c r="T461"/>
      <c r="U461"/>
      <c r="V461"/>
      <c r="W461"/>
      <c r="X461"/>
      <c r="Y461"/>
      <c r="Z461"/>
      <c r="AA461"/>
    </row>
    <row r="462" spans="1:27" x14ac:dyDescent="0.35">
      <c r="A462" s="135" t="s">
        <v>642</v>
      </c>
      <c r="B462" s="131" t="s">
        <v>553</v>
      </c>
      <c r="R462" s="135" t="s">
        <v>643</v>
      </c>
      <c r="S462" s="131" t="s">
        <v>1532</v>
      </c>
      <c r="T462"/>
      <c r="U462"/>
      <c r="V462"/>
      <c r="W462"/>
      <c r="X462"/>
      <c r="Y462"/>
      <c r="Z462"/>
      <c r="AA462"/>
    </row>
    <row r="463" spans="1:27" x14ac:dyDescent="0.35">
      <c r="A463" s="135" t="s">
        <v>644</v>
      </c>
      <c r="B463" s="131" t="s">
        <v>553</v>
      </c>
      <c r="R463" s="135" t="s">
        <v>645</v>
      </c>
      <c r="S463" s="131" t="s">
        <v>1532</v>
      </c>
      <c r="T463"/>
      <c r="U463"/>
      <c r="V463"/>
      <c r="W463"/>
      <c r="X463"/>
      <c r="Y463"/>
      <c r="Z463"/>
      <c r="AA463"/>
    </row>
    <row r="464" spans="1:27" x14ac:dyDescent="0.35">
      <c r="A464" s="135" t="s">
        <v>646</v>
      </c>
      <c r="B464" s="131" t="s">
        <v>553</v>
      </c>
      <c r="R464" s="135" t="s">
        <v>647</v>
      </c>
      <c r="S464" s="131" t="s">
        <v>1532</v>
      </c>
      <c r="T464"/>
      <c r="U464"/>
      <c r="V464"/>
      <c r="W464"/>
      <c r="X464"/>
      <c r="Y464"/>
      <c r="Z464"/>
      <c r="AA464"/>
    </row>
    <row r="465" spans="1:27" x14ac:dyDescent="0.35">
      <c r="A465" s="135" t="s">
        <v>648</v>
      </c>
      <c r="B465" s="131" t="s">
        <v>553</v>
      </c>
      <c r="R465" s="135" t="s">
        <v>649</v>
      </c>
      <c r="S465" s="131" t="s">
        <v>1532</v>
      </c>
      <c r="T465"/>
      <c r="U465"/>
      <c r="V465"/>
      <c r="W465"/>
      <c r="X465"/>
      <c r="Y465"/>
      <c r="Z465"/>
      <c r="AA465"/>
    </row>
    <row r="466" spans="1:27" x14ac:dyDescent="0.35">
      <c r="A466" s="135" t="s">
        <v>650</v>
      </c>
      <c r="B466" s="131" t="s">
        <v>553</v>
      </c>
      <c r="R466" s="135" t="s">
        <v>651</v>
      </c>
      <c r="S466" s="131" t="s">
        <v>1532</v>
      </c>
    </row>
    <row r="467" spans="1:27" x14ac:dyDescent="0.35">
      <c r="A467" s="135" t="s">
        <v>652</v>
      </c>
      <c r="B467" s="131" t="s">
        <v>553</v>
      </c>
      <c r="R467" s="135" t="s">
        <v>1555</v>
      </c>
      <c r="S467" s="131" t="s">
        <v>1532</v>
      </c>
    </row>
    <row r="468" spans="1:27" x14ac:dyDescent="0.35">
      <c r="A468" s="135" t="s">
        <v>653</v>
      </c>
      <c r="B468" s="131" t="s">
        <v>553</v>
      </c>
      <c r="R468" s="135" t="s">
        <v>654</v>
      </c>
      <c r="S468" s="131" t="s">
        <v>1532</v>
      </c>
    </row>
    <row r="469" spans="1:27" x14ac:dyDescent="0.35">
      <c r="A469" s="135" t="s">
        <v>655</v>
      </c>
      <c r="B469" s="131" t="s">
        <v>553</v>
      </c>
      <c r="R469" s="135" t="s">
        <v>1564</v>
      </c>
      <c r="S469" s="131" t="s">
        <v>1532</v>
      </c>
    </row>
    <row r="470" spans="1:27" x14ac:dyDescent="0.35">
      <c r="A470" s="135" t="s">
        <v>1462</v>
      </c>
      <c r="B470" s="131" t="s">
        <v>553</v>
      </c>
      <c r="R470" s="135" t="s">
        <v>1565</v>
      </c>
      <c r="S470" s="131" t="s">
        <v>1532</v>
      </c>
    </row>
    <row r="471" spans="1:27" x14ac:dyDescent="0.35">
      <c r="A471" s="135" t="s">
        <v>656</v>
      </c>
      <c r="B471" s="131" t="s">
        <v>553</v>
      </c>
      <c r="R471" s="135" t="s">
        <v>1566</v>
      </c>
      <c r="S471" s="131" t="s">
        <v>1532</v>
      </c>
    </row>
    <row r="473" spans="1:27" x14ac:dyDescent="0.35">
      <c r="A473" s="137" t="s">
        <v>1492</v>
      </c>
      <c r="B473" s="134"/>
      <c r="R473" s="137" t="s">
        <v>1493</v>
      </c>
      <c r="S473" s="134"/>
    </row>
    <row r="474" spans="1:27" x14ac:dyDescent="0.35">
      <c r="A474" s="135" t="s">
        <v>658</v>
      </c>
      <c r="B474" s="131" t="s">
        <v>281</v>
      </c>
      <c r="R474" s="135" t="s">
        <v>1588</v>
      </c>
      <c r="S474" s="150" t="s">
        <v>283</v>
      </c>
    </row>
    <row r="475" spans="1:27" x14ac:dyDescent="0.35">
      <c r="A475" s="135" t="s">
        <v>644</v>
      </c>
      <c r="B475" s="131" t="s">
        <v>281</v>
      </c>
      <c r="R475" s="135" t="s">
        <v>645</v>
      </c>
      <c r="S475" s="150" t="s">
        <v>283</v>
      </c>
    </row>
    <row r="476" spans="1:27" x14ac:dyDescent="0.35">
      <c r="A476" s="135" t="s">
        <v>646</v>
      </c>
      <c r="B476" s="131" t="s">
        <v>281</v>
      </c>
      <c r="R476" s="135" t="s">
        <v>647</v>
      </c>
      <c r="S476" s="150" t="s">
        <v>283</v>
      </c>
    </row>
    <row r="477" spans="1:27" x14ac:dyDescent="0.35">
      <c r="A477" s="135" t="s">
        <v>650</v>
      </c>
      <c r="B477" s="131" t="s">
        <v>281</v>
      </c>
      <c r="R477" s="135" t="s">
        <v>651</v>
      </c>
      <c r="S477" s="150" t="s">
        <v>283</v>
      </c>
    </row>
    <row r="478" spans="1:27" x14ac:dyDescent="0.35">
      <c r="A478" s="135" t="s">
        <v>648</v>
      </c>
      <c r="B478" s="131" t="s">
        <v>281</v>
      </c>
      <c r="R478" s="135" t="s">
        <v>649</v>
      </c>
      <c r="S478" s="150" t="s">
        <v>283</v>
      </c>
    </row>
    <row r="479" spans="1:27" x14ac:dyDescent="0.35">
      <c r="A479" s="135" t="s">
        <v>659</v>
      </c>
      <c r="B479" s="131" t="s">
        <v>281</v>
      </c>
      <c r="R479" s="135" t="s">
        <v>660</v>
      </c>
      <c r="S479" s="150" t="s">
        <v>283</v>
      </c>
    </row>
    <row r="480" spans="1:27" x14ac:dyDescent="0.35">
      <c r="A480" s="135" t="s">
        <v>642</v>
      </c>
      <c r="B480" s="131" t="s">
        <v>281</v>
      </c>
      <c r="R480" s="135" t="s">
        <v>643</v>
      </c>
      <c r="S480" s="150" t="s">
        <v>283</v>
      </c>
    </row>
    <row r="481" spans="1:27" x14ac:dyDescent="0.35">
      <c r="A481" s="135" t="s">
        <v>661</v>
      </c>
      <c r="B481" s="131" t="s">
        <v>281</v>
      </c>
      <c r="R481" s="135" t="s">
        <v>662</v>
      </c>
      <c r="S481" s="150" t="s">
        <v>283</v>
      </c>
    </row>
    <row r="482" spans="1:27" x14ac:dyDescent="0.35">
      <c r="A482" s="135" t="s">
        <v>663</v>
      </c>
      <c r="B482" s="131" t="s">
        <v>281</v>
      </c>
      <c r="R482" s="135" t="s">
        <v>664</v>
      </c>
      <c r="S482" s="150" t="s">
        <v>283</v>
      </c>
      <c r="T482"/>
      <c r="U482"/>
      <c r="V482"/>
      <c r="W482"/>
      <c r="X482"/>
      <c r="Y482"/>
      <c r="Z482"/>
      <c r="AA482"/>
    </row>
    <row r="483" spans="1:27" x14ac:dyDescent="0.35">
      <c r="A483" s="135" t="s">
        <v>665</v>
      </c>
      <c r="B483" s="131" t="s">
        <v>281</v>
      </c>
      <c r="R483" s="135" t="s">
        <v>666</v>
      </c>
      <c r="S483" s="150" t="s">
        <v>283</v>
      </c>
      <c r="T483"/>
      <c r="U483"/>
      <c r="V483"/>
      <c r="W483"/>
      <c r="X483"/>
      <c r="Y483"/>
      <c r="Z483"/>
      <c r="AA483"/>
    </row>
    <row r="484" spans="1:27" x14ac:dyDescent="0.35">
      <c r="A484" s="135" t="s">
        <v>45</v>
      </c>
      <c r="B484" s="131" t="s">
        <v>281</v>
      </c>
      <c r="R484" s="135" t="s">
        <v>175</v>
      </c>
      <c r="S484" s="150" t="s">
        <v>283</v>
      </c>
      <c r="T484"/>
      <c r="U484"/>
      <c r="V484"/>
      <c r="W484"/>
      <c r="X484"/>
      <c r="Y484"/>
      <c r="Z484"/>
      <c r="AA484"/>
    </row>
    <row r="485" spans="1:27" x14ac:dyDescent="0.35">
      <c r="A485" s="135" t="s">
        <v>667</v>
      </c>
      <c r="B485" s="131" t="s">
        <v>214</v>
      </c>
      <c r="R485" s="135" t="s">
        <v>1589</v>
      </c>
      <c r="S485" s="150" t="s">
        <v>214</v>
      </c>
      <c r="T485"/>
      <c r="U485"/>
      <c r="V485"/>
      <c r="W485"/>
      <c r="X485"/>
      <c r="Y485"/>
      <c r="Z485"/>
      <c r="AA485"/>
    </row>
    <row r="486" spans="1:27" x14ac:dyDescent="0.35">
      <c r="A486" s="135" t="s">
        <v>1491</v>
      </c>
      <c r="B486" s="131" t="s">
        <v>281</v>
      </c>
      <c r="R486" s="135" t="s">
        <v>1590</v>
      </c>
      <c r="S486" s="150" t="s">
        <v>283</v>
      </c>
      <c r="T486"/>
      <c r="U486"/>
      <c r="V486"/>
      <c r="W486"/>
      <c r="X486"/>
      <c r="Y486"/>
      <c r="Z486"/>
      <c r="AA486"/>
    </row>
    <row r="487" spans="1:27" x14ac:dyDescent="0.35">
      <c r="A487" s="135" t="s">
        <v>668</v>
      </c>
      <c r="B487" s="131" t="s">
        <v>214</v>
      </c>
      <c r="R487" s="135" t="s">
        <v>1591</v>
      </c>
      <c r="S487" s="150" t="s">
        <v>214</v>
      </c>
      <c r="T487"/>
      <c r="U487"/>
      <c r="V487"/>
      <c r="W487"/>
      <c r="X487"/>
      <c r="Y487"/>
      <c r="Z487"/>
      <c r="AA487"/>
    </row>
    <row r="488" spans="1:27" x14ac:dyDescent="0.35">
      <c r="A488" s="135" t="s">
        <v>669</v>
      </c>
      <c r="B488" s="131" t="s">
        <v>281</v>
      </c>
      <c r="R488" s="135" t="s">
        <v>1592</v>
      </c>
      <c r="S488" s="150" t="s">
        <v>283</v>
      </c>
      <c r="T488"/>
      <c r="U488"/>
      <c r="V488"/>
      <c r="W488"/>
      <c r="X488"/>
      <c r="Y488"/>
      <c r="Z488"/>
      <c r="AA488"/>
    </row>
    <row r="489" spans="1:27" x14ac:dyDescent="0.35">
      <c r="A489" s="135" t="s">
        <v>670</v>
      </c>
      <c r="B489" s="131" t="s">
        <v>214</v>
      </c>
      <c r="R489" s="135" t="s">
        <v>1593</v>
      </c>
      <c r="S489" s="150" t="s">
        <v>214</v>
      </c>
      <c r="T489"/>
      <c r="U489"/>
      <c r="V489"/>
      <c r="W489"/>
      <c r="X489"/>
      <c r="Y489"/>
      <c r="Z489"/>
      <c r="AA489"/>
    </row>
    <row r="491" spans="1:27" x14ac:dyDescent="0.35">
      <c r="A491" s="40" t="s">
        <v>288</v>
      </c>
      <c r="R491" s="140" t="s">
        <v>289</v>
      </c>
    </row>
    <row r="492" spans="1:27" x14ac:dyDescent="0.35">
      <c r="A492" s="140" t="s">
        <v>1466</v>
      </c>
      <c r="R492" s="140" t="s">
        <v>1467</v>
      </c>
    </row>
    <row r="493" spans="1:27" x14ac:dyDescent="0.35">
      <c r="A493" s="307" t="s">
        <v>1464</v>
      </c>
      <c r="R493" s="307" t="s">
        <v>1465</v>
      </c>
    </row>
    <row r="494" spans="1:27" x14ac:dyDescent="0.35">
      <c r="A494" s="307" t="s">
        <v>1487</v>
      </c>
      <c r="R494" s="307" t="s">
        <v>1490</v>
      </c>
    </row>
    <row r="495" spans="1:27" x14ac:dyDescent="0.35">
      <c r="A495" s="140" t="s">
        <v>1488</v>
      </c>
      <c r="R495" s="140" t="s">
        <v>1489</v>
      </c>
    </row>
    <row r="496" spans="1:27" s="144" customFormat="1" x14ac:dyDescent="0.35">
      <c r="A496" s="143" t="s">
        <v>671</v>
      </c>
      <c r="B496" s="143"/>
      <c r="C496" s="143"/>
      <c r="D496" s="143"/>
      <c r="E496" s="143"/>
      <c r="F496" s="143"/>
      <c r="G496" s="143"/>
      <c r="H496" s="143"/>
      <c r="I496" s="143"/>
      <c r="J496" s="143"/>
      <c r="K496" s="143"/>
      <c r="L496" s="143"/>
      <c r="M496" s="143"/>
      <c r="N496" s="143"/>
      <c r="O496" s="143"/>
      <c r="P496" s="143"/>
      <c r="Q496" s="143"/>
      <c r="R496" s="143"/>
      <c r="S496" s="143"/>
      <c r="T496" s="143"/>
      <c r="U496" s="143"/>
      <c r="V496" s="143"/>
      <c r="W496" s="143"/>
      <c r="X496" s="143"/>
      <c r="Y496" s="143"/>
      <c r="Z496" s="143"/>
      <c r="AA496" s="143"/>
    </row>
    <row r="497" spans="1:27" x14ac:dyDescent="0.35">
      <c r="A497" s="137" t="s">
        <v>100</v>
      </c>
      <c r="B497" s="136"/>
      <c r="R497" s="137" t="s">
        <v>101</v>
      </c>
      <c r="S497" s="136"/>
      <c r="T497"/>
      <c r="U497"/>
      <c r="V497"/>
      <c r="W497"/>
      <c r="X497"/>
      <c r="Y497"/>
      <c r="Z497"/>
      <c r="AA497"/>
    </row>
    <row r="499" spans="1:27" x14ac:dyDescent="0.35">
      <c r="A499" s="137"/>
      <c r="B499" s="134" t="s">
        <v>116</v>
      </c>
      <c r="R499" s="137"/>
      <c r="S499" s="134" t="s">
        <v>117</v>
      </c>
      <c r="T499"/>
      <c r="U499"/>
      <c r="V499"/>
      <c r="W499"/>
      <c r="X499"/>
      <c r="Y499"/>
      <c r="Z499"/>
      <c r="AA499"/>
    </row>
    <row r="501" spans="1:27" x14ac:dyDescent="0.35">
      <c r="A501" s="137" t="s">
        <v>672</v>
      </c>
      <c r="B501" s="134"/>
      <c r="R501" s="137" t="s">
        <v>673</v>
      </c>
      <c r="S501" s="134"/>
      <c r="T501"/>
      <c r="U501"/>
      <c r="V501"/>
      <c r="W501"/>
      <c r="X501"/>
      <c r="Y501"/>
      <c r="Z501"/>
      <c r="AA501"/>
    </row>
    <row r="502" spans="1:27" x14ac:dyDescent="0.35">
      <c r="A502" s="135" t="s">
        <v>674</v>
      </c>
      <c r="B502" s="134" t="s">
        <v>438</v>
      </c>
      <c r="R502" s="135" t="s">
        <v>1556</v>
      </c>
      <c r="S502" s="134" t="s">
        <v>440</v>
      </c>
      <c r="T502"/>
      <c r="U502"/>
      <c r="V502"/>
      <c r="W502"/>
      <c r="X502"/>
      <c r="Y502"/>
      <c r="Z502"/>
      <c r="AA502"/>
    </row>
    <row r="503" spans="1:27" x14ac:dyDescent="0.35">
      <c r="A503" s="135" t="s">
        <v>675</v>
      </c>
      <c r="B503" s="134" t="s">
        <v>676</v>
      </c>
      <c r="C503" s="133" t="s">
        <v>38</v>
      </c>
      <c r="D503" s="133" t="s">
        <v>38</v>
      </c>
      <c r="E503" s="133" t="s">
        <v>38</v>
      </c>
      <c r="F503" s="133" t="s">
        <v>38</v>
      </c>
      <c r="G503" s="133" t="s">
        <v>38</v>
      </c>
      <c r="H503" s="140" t="s">
        <v>38</v>
      </c>
      <c r="I503" s="140" t="s">
        <v>38</v>
      </c>
      <c r="J503" s="140" t="s">
        <v>38</v>
      </c>
      <c r="R503" s="135" t="s">
        <v>1557</v>
      </c>
      <c r="S503" s="134" t="s">
        <v>677</v>
      </c>
      <c r="T503" s="151" t="s">
        <v>678</v>
      </c>
      <c r="U503" s="151" t="s">
        <v>678</v>
      </c>
      <c r="V503" s="151" t="s">
        <v>678</v>
      </c>
      <c r="W503" s="151" t="s">
        <v>678</v>
      </c>
      <c r="X503" s="151" t="s">
        <v>678</v>
      </c>
      <c r="Y503" s="151" t="s">
        <v>678</v>
      </c>
      <c r="Z503" s="151" t="s">
        <v>678</v>
      </c>
      <c r="AA503" s="151" t="s">
        <v>678</v>
      </c>
    </row>
    <row r="504" spans="1:27" x14ac:dyDescent="0.35">
      <c r="A504" s="135" t="s">
        <v>679</v>
      </c>
      <c r="B504" s="134" t="s">
        <v>438</v>
      </c>
      <c r="R504" s="135" t="s">
        <v>1522</v>
      </c>
      <c r="S504" s="134" t="s">
        <v>440</v>
      </c>
    </row>
    <row r="505" spans="1:27" x14ac:dyDescent="0.35">
      <c r="A505" s="135" t="s">
        <v>680</v>
      </c>
      <c r="B505" s="134" t="s">
        <v>438</v>
      </c>
      <c r="R505" s="135" t="s">
        <v>1567</v>
      </c>
      <c r="S505" s="134" t="s">
        <v>440</v>
      </c>
    </row>
    <row r="506" spans="1:27" x14ac:dyDescent="0.35">
      <c r="A506" s="135" t="s">
        <v>681</v>
      </c>
      <c r="B506" s="134" t="s">
        <v>438</v>
      </c>
      <c r="R506" s="135" t="s">
        <v>1523</v>
      </c>
      <c r="S506" s="134" t="s">
        <v>440</v>
      </c>
    </row>
    <row r="507" spans="1:27" x14ac:dyDescent="0.35">
      <c r="A507" s="135" t="s">
        <v>682</v>
      </c>
      <c r="B507" s="134" t="s">
        <v>438</v>
      </c>
      <c r="R507" s="135" t="s">
        <v>683</v>
      </c>
      <c r="S507" s="134" t="s">
        <v>440</v>
      </c>
    </row>
    <row r="508" spans="1:27" x14ac:dyDescent="0.35">
      <c r="A508" s="135" t="s">
        <v>684</v>
      </c>
      <c r="B508" s="134" t="s">
        <v>214</v>
      </c>
      <c r="R508" s="135" t="s">
        <v>1558</v>
      </c>
      <c r="S508" s="134" t="s">
        <v>214</v>
      </c>
    </row>
    <row r="509" spans="1:27" x14ac:dyDescent="0.35">
      <c r="A509" s="135" t="s">
        <v>685</v>
      </c>
      <c r="B509" s="131" t="s">
        <v>281</v>
      </c>
      <c r="R509" s="135" t="s">
        <v>686</v>
      </c>
      <c r="S509" s="150" t="s">
        <v>283</v>
      </c>
    </row>
    <row r="510" spans="1:27" x14ac:dyDescent="0.35">
      <c r="A510" s="135" t="s">
        <v>687</v>
      </c>
      <c r="B510" s="134" t="s">
        <v>214</v>
      </c>
      <c r="R510" s="135" t="s">
        <v>688</v>
      </c>
      <c r="S510" s="134" t="s">
        <v>214</v>
      </c>
    </row>
    <row r="511" spans="1:27" x14ac:dyDescent="0.35">
      <c r="A511" s="135" t="s">
        <v>689</v>
      </c>
      <c r="B511" s="131" t="s">
        <v>438</v>
      </c>
      <c r="R511" s="135" t="s">
        <v>690</v>
      </c>
      <c r="S511" s="150" t="s">
        <v>440</v>
      </c>
    </row>
    <row r="512" spans="1:27" x14ac:dyDescent="0.35">
      <c r="A512" s="135" t="s">
        <v>691</v>
      </c>
      <c r="B512" s="134" t="s">
        <v>214</v>
      </c>
      <c r="R512" s="135" t="s">
        <v>692</v>
      </c>
      <c r="S512" s="134" t="s">
        <v>214</v>
      </c>
    </row>
    <row r="513" spans="1:19" x14ac:dyDescent="0.35">
      <c r="A513" s="135" t="s">
        <v>455</v>
      </c>
      <c r="B513" s="134" t="s">
        <v>214</v>
      </c>
      <c r="R513" s="135" t="s">
        <v>456</v>
      </c>
      <c r="S513" s="134" t="s">
        <v>214</v>
      </c>
    </row>
    <row r="514" spans="1:19" x14ac:dyDescent="0.35">
      <c r="A514" s="135" t="s">
        <v>457</v>
      </c>
      <c r="B514" s="134" t="s">
        <v>214</v>
      </c>
      <c r="R514" s="135" t="s">
        <v>458</v>
      </c>
      <c r="S514" s="134" t="s">
        <v>214</v>
      </c>
    </row>
    <row r="516" spans="1:19" x14ac:dyDescent="0.35">
      <c r="A516" s="137" t="s">
        <v>693</v>
      </c>
      <c r="B516" s="134"/>
      <c r="R516" s="137" t="s">
        <v>694</v>
      </c>
      <c r="S516" s="134"/>
    </row>
    <row r="517" spans="1:19" x14ac:dyDescent="0.35">
      <c r="A517" s="135" t="s">
        <v>695</v>
      </c>
      <c r="B517" s="131" t="s">
        <v>214</v>
      </c>
      <c r="R517" s="135" t="s">
        <v>696</v>
      </c>
      <c r="S517" s="150" t="s">
        <v>214</v>
      </c>
    </row>
    <row r="518" spans="1:19" x14ac:dyDescent="0.35">
      <c r="A518" s="135" t="s">
        <v>697</v>
      </c>
      <c r="B518" s="131" t="s">
        <v>214</v>
      </c>
      <c r="R518" s="135" t="s">
        <v>698</v>
      </c>
      <c r="S518" s="150" t="s">
        <v>214</v>
      </c>
    </row>
    <row r="519" spans="1:19" x14ac:dyDescent="0.35">
      <c r="A519" s="135" t="s">
        <v>699</v>
      </c>
      <c r="B519" s="131" t="s">
        <v>214</v>
      </c>
      <c r="R519" s="135" t="s">
        <v>700</v>
      </c>
      <c r="S519" s="150" t="s">
        <v>214</v>
      </c>
    </row>
    <row r="520" spans="1:19" x14ac:dyDescent="0.35">
      <c r="A520" s="135" t="s">
        <v>701</v>
      </c>
      <c r="B520" s="131" t="s">
        <v>214</v>
      </c>
      <c r="R520" s="135" t="s">
        <v>702</v>
      </c>
      <c r="S520" s="150" t="s">
        <v>214</v>
      </c>
    </row>
    <row r="522" spans="1:19" x14ac:dyDescent="0.35">
      <c r="A522" s="137" t="s">
        <v>703</v>
      </c>
      <c r="B522" s="134"/>
      <c r="R522" s="137" t="s">
        <v>704</v>
      </c>
      <c r="S522" s="134"/>
    </row>
    <row r="523" spans="1:19" x14ac:dyDescent="0.35">
      <c r="A523" s="135" t="s">
        <v>455</v>
      </c>
      <c r="B523" s="131" t="s">
        <v>438</v>
      </c>
      <c r="R523" s="135" t="s">
        <v>456</v>
      </c>
      <c r="S523" s="150" t="s">
        <v>440</v>
      </c>
    </row>
    <row r="524" spans="1:19" x14ac:dyDescent="0.35">
      <c r="A524" s="135" t="s">
        <v>457</v>
      </c>
      <c r="B524" s="131" t="s">
        <v>438</v>
      </c>
      <c r="R524" s="135" t="s">
        <v>458</v>
      </c>
      <c r="S524" s="150" t="s">
        <v>440</v>
      </c>
    </row>
    <row r="525" spans="1:19" x14ac:dyDescent="0.35">
      <c r="A525" s="135" t="s">
        <v>443</v>
      </c>
      <c r="B525" s="131" t="s">
        <v>214</v>
      </c>
      <c r="R525" s="135" t="s">
        <v>444</v>
      </c>
      <c r="S525" s="150" t="s">
        <v>214</v>
      </c>
    </row>
    <row r="527" spans="1:19" x14ac:dyDescent="0.35">
      <c r="A527" s="137" t="s">
        <v>705</v>
      </c>
      <c r="B527" s="134"/>
      <c r="R527" s="137" t="s">
        <v>706</v>
      </c>
      <c r="S527" s="134"/>
    </row>
    <row r="528" spans="1:19" x14ac:dyDescent="0.35">
      <c r="A528" s="135" t="s">
        <v>1605</v>
      </c>
      <c r="B528" s="131" t="s">
        <v>438</v>
      </c>
      <c r="R528" s="135" t="s">
        <v>1541</v>
      </c>
      <c r="S528" s="150" t="s">
        <v>440</v>
      </c>
    </row>
    <row r="529" spans="1:19" x14ac:dyDescent="0.35">
      <c r="A529" s="135" t="s">
        <v>707</v>
      </c>
      <c r="B529" s="131" t="s">
        <v>438</v>
      </c>
      <c r="R529" s="135" t="s">
        <v>463</v>
      </c>
      <c r="S529" s="150" t="s">
        <v>440</v>
      </c>
    </row>
    <row r="530" spans="1:19" x14ac:dyDescent="0.35">
      <c r="A530" s="135" t="s">
        <v>464</v>
      </c>
      <c r="B530" s="131" t="s">
        <v>438</v>
      </c>
      <c r="R530" s="135" t="s">
        <v>1540</v>
      </c>
      <c r="S530" s="150" t="s">
        <v>440</v>
      </c>
    </row>
    <row r="532" spans="1:19" x14ac:dyDescent="0.35">
      <c r="A532" s="137" t="s">
        <v>708</v>
      </c>
      <c r="B532" s="134"/>
      <c r="R532" s="137" t="s">
        <v>709</v>
      </c>
      <c r="S532" s="134"/>
    </row>
    <row r="533" spans="1:19" x14ac:dyDescent="0.35">
      <c r="A533" s="135" t="s">
        <v>710</v>
      </c>
      <c r="B533" s="131" t="s">
        <v>438</v>
      </c>
      <c r="R533" s="135" t="s">
        <v>711</v>
      </c>
      <c r="S533" s="150" t="s">
        <v>440</v>
      </c>
    </row>
    <row r="534" spans="1:19" x14ac:dyDescent="0.35">
      <c r="A534" s="135" t="s">
        <v>712</v>
      </c>
      <c r="B534" s="131" t="s">
        <v>438</v>
      </c>
      <c r="R534" s="135" t="s">
        <v>713</v>
      </c>
      <c r="S534" s="150" t="s">
        <v>440</v>
      </c>
    </row>
    <row r="535" spans="1:19" x14ac:dyDescent="0.35">
      <c r="A535" s="135" t="s">
        <v>714</v>
      </c>
      <c r="B535" s="131" t="s">
        <v>438</v>
      </c>
      <c r="R535" s="135" t="s">
        <v>715</v>
      </c>
      <c r="S535" s="150" t="s">
        <v>440</v>
      </c>
    </row>
    <row r="537" spans="1:19" x14ac:dyDescent="0.35">
      <c r="A537" s="137" t="s">
        <v>716</v>
      </c>
      <c r="B537" s="134"/>
      <c r="R537" s="137" t="s">
        <v>717</v>
      </c>
      <c r="S537" s="134"/>
    </row>
    <row r="538" spans="1:19" x14ac:dyDescent="0.35">
      <c r="A538" s="135" t="s">
        <v>718</v>
      </c>
      <c r="B538" s="134" t="s">
        <v>214</v>
      </c>
      <c r="R538" s="135" t="s">
        <v>719</v>
      </c>
      <c r="S538" s="134" t="s">
        <v>214</v>
      </c>
    </row>
    <row r="539" spans="1:19" x14ac:dyDescent="0.35">
      <c r="A539" s="135" t="s">
        <v>720</v>
      </c>
      <c r="B539" s="134" t="s">
        <v>214</v>
      </c>
      <c r="R539" s="135" t="s">
        <v>721</v>
      </c>
      <c r="S539" s="134" t="s">
        <v>214</v>
      </c>
    </row>
    <row r="540" spans="1:19" x14ac:dyDescent="0.35">
      <c r="A540" s="135" t="s">
        <v>722</v>
      </c>
      <c r="B540" s="134" t="s">
        <v>214</v>
      </c>
      <c r="R540" s="135" t="s">
        <v>723</v>
      </c>
      <c r="S540" s="134" t="s">
        <v>214</v>
      </c>
    </row>
    <row r="541" spans="1:19" x14ac:dyDescent="0.35">
      <c r="A541" s="135" t="s">
        <v>724</v>
      </c>
      <c r="B541" s="134" t="s">
        <v>214</v>
      </c>
      <c r="R541" s="135" t="s">
        <v>725</v>
      </c>
      <c r="S541" s="134" t="s">
        <v>214</v>
      </c>
    </row>
    <row r="542" spans="1:19" x14ac:dyDescent="0.35">
      <c r="A542" s="135"/>
      <c r="B542" s="134"/>
      <c r="R542" s="135"/>
      <c r="S542" s="134"/>
    </row>
    <row r="543" spans="1:19" x14ac:dyDescent="0.35">
      <c r="A543" s="137" t="s">
        <v>726</v>
      </c>
      <c r="B543" s="134"/>
      <c r="R543" s="137" t="s">
        <v>1598</v>
      </c>
      <c r="S543" s="134"/>
    </row>
    <row r="544" spans="1:19" x14ac:dyDescent="0.35">
      <c r="A544" s="135" t="s">
        <v>682</v>
      </c>
      <c r="B544" s="131" t="s">
        <v>438</v>
      </c>
      <c r="R544" s="135" t="s">
        <v>683</v>
      </c>
      <c r="S544" s="150" t="s">
        <v>440</v>
      </c>
    </row>
    <row r="545" spans="1:19" x14ac:dyDescent="0.35">
      <c r="A545" s="135" t="s">
        <v>455</v>
      </c>
      <c r="B545" s="131" t="s">
        <v>214</v>
      </c>
      <c r="R545" s="135" t="s">
        <v>456</v>
      </c>
      <c r="S545" s="150" t="s">
        <v>214</v>
      </c>
    </row>
    <row r="546" spans="1:19" x14ac:dyDescent="0.35">
      <c r="A546" s="135" t="s">
        <v>457</v>
      </c>
      <c r="B546" s="131" t="s">
        <v>214</v>
      </c>
      <c r="R546" s="135" t="s">
        <v>458</v>
      </c>
      <c r="S546" s="150" t="s">
        <v>214</v>
      </c>
    </row>
    <row r="548" spans="1:19" x14ac:dyDescent="0.35">
      <c r="A548" s="137" t="s">
        <v>727</v>
      </c>
      <c r="B548" s="134"/>
      <c r="R548" s="137" t="s">
        <v>728</v>
      </c>
      <c r="S548" s="134"/>
    </row>
    <row r="549" spans="1:19" x14ac:dyDescent="0.35">
      <c r="A549" s="135" t="s">
        <v>729</v>
      </c>
      <c r="B549" s="131" t="s">
        <v>281</v>
      </c>
      <c r="R549" s="135" t="s">
        <v>730</v>
      </c>
      <c r="S549" s="150" t="s">
        <v>283</v>
      </c>
    </row>
    <row r="550" spans="1:19" x14ac:dyDescent="0.35">
      <c r="A550" s="135" t="s">
        <v>731</v>
      </c>
      <c r="B550" s="131" t="s">
        <v>281</v>
      </c>
      <c r="R550" s="135" t="s">
        <v>1515</v>
      </c>
      <c r="S550" s="150" t="s">
        <v>283</v>
      </c>
    </row>
    <row r="551" spans="1:19" x14ac:dyDescent="0.35">
      <c r="A551" s="135" t="s">
        <v>732</v>
      </c>
      <c r="B551" s="131" t="s">
        <v>281</v>
      </c>
      <c r="R551" s="135" t="s">
        <v>733</v>
      </c>
      <c r="S551" s="150" t="s">
        <v>283</v>
      </c>
    </row>
    <row r="552" spans="1:19" x14ac:dyDescent="0.35">
      <c r="A552" s="135" t="s">
        <v>734</v>
      </c>
      <c r="B552" s="131" t="s">
        <v>281</v>
      </c>
      <c r="R552" s="135" t="s">
        <v>735</v>
      </c>
      <c r="S552" s="150" t="s">
        <v>283</v>
      </c>
    </row>
    <row r="553" spans="1:19" x14ac:dyDescent="0.35">
      <c r="A553" s="135" t="s">
        <v>736</v>
      </c>
      <c r="B553" s="131" t="s">
        <v>281</v>
      </c>
      <c r="R553" s="135" t="s">
        <v>1559</v>
      </c>
      <c r="S553" s="150" t="s">
        <v>283</v>
      </c>
    </row>
    <row r="554" spans="1:19" x14ac:dyDescent="0.35">
      <c r="A554" s="135" t="s">
        <v>44</v>
      </c>
      <c r="B554" s="131" t="s">
        <v>281</v>
      </c>
      <c r="R554" s="135" t="s">
        <v>1560</v>
      </c>
      <c r="S554" s="150" t="s">
        <v>283</v>
      </c>
    </row>
    <row r="555" spans="1:19" x14ac:dyDescent="0.35">
      <c r="A555" s="135" t="s">
        <v>737</v>
      </c>
      <c r="B555" s="131" t="s">
        <v>281</v>
      </c>
      <c r="R555" s="135" t="s">
        <v>1516</v>
      </c>
      <c r="S555" s="150" t="s">
        <v>283</v>
      </c>
    </row>
    <row r="556" spans="1:19" x14ac:dyDescent="0.35">
      <c r="A556" s="135" t="s">
        <v>738</v>
      </c>
      <c r="B556" s="131" t="s">
        <v>281</v>
      </c>
      <c r="R556" s="135" t="s">
        <v>739</v>
      </c>
      <c r="S556" s="150" t="s">
        <v>283</v>
      </c>
    </row>
    <row r="557" spans="1:19" x14ac:dyDescent="0.35">
      <c r="A557" s="135" t="s">
        <v>740</v>
      </c>
      <c r="B557" s="131" t="s">
        <v>281</v>
      </c>
      <c r="R557" s="135" t="s">
        <v>741</v>
      </c>
      <c r="S557" s="150" t="s">
        <v>283</v>
      </c>
    </row>
    <row r="558" spans="1:19" x14ac:dyDescent="0.35">
      <c r="A558" s="135" t="s">
        <v>742</v>
      </c>
      <c r="B558" s="131" t="s">
        <v>281</v>
      </c>
      <c r="R558" s="135" t="s">
        <v>1524</v>
      </c>
      <c r="S558" s="150" t="s">
        <v>283</v>
      </c>
    </row>
    <row r="559" spans="1:19" x14ac:dyDescent="0.35">
      <c r="A559" s="135" t="s">
        <v>743</v>
      </c>
      <c r="B559" s="131" t="s">
        <v>281</v>
      </c>
      <c r="R559" s="135" t="s">
        <v>744</v>
      </c>
      <c r="S559" s="150" t="s">
        <v>283</v>
      </c>
    </row>
    <row r="560" spans="1:19" x14ac:dyDescent="0.35">
      <c r="A560" s="135" t="s">
        <v>745</v>
      </c>
      <c r="B560" s="131" t="s">
        <v>281</v>
      </c>
      <c r="R560" s="135" t="s">
        <v>746</v>
      </c>
      <c r="S560" s="150" t="s">
        <v>283</v>
      </c>
    </row>
    <row r="561" spans="1:27" x14ac:dyDescent="0.35">
      <c r="A561" s="135"/>
      <c r="B561" s="131"/>
      <c r="R561" s="135"/>
      <c r="S561" s="150"/>
    </row>
    <row r="562" spans="1:27" x14ac:dyDescent="0.35">
      <c r="A562" s="135" t="s">
        <v>747</v>
      </c>
      <c r="B562" s="131" t="s">
        <v>281</v>
      </c>
      <c r="R562" s="135" t="s">
        <v>748</v>
      </c>
      <c r="S562" s="150" t="s">
        <v>283</v>
      </c>
    </row>
    <row r="563" spans="1:27" x14ac:dyDescent="0.35">
      <c r="A563" s="135" t="s">
        <v>749</v>
      </c>
      <c r="B563" s="131" t="s">
        <v>553</v>
      </c>
      <c r="R563" s="135" t="s">
        <v>750</v>
      </c>
      <c r="S563" s="131" t="s">
        <v>1532</v>
      </c>
    </row>
    <row r="564" spans="1:27" x14ac:dyDescent="0.35">
      <c r="A564" s="135" t="s">
        <v>751</v>
      </c>
      <c r="B564" s="131" t="s">
        <v>281</v>
      </c>
      <c r="R564" s="135" t="s">
        <v>752</v>
      </c>
      <c r="S564" s="150" t="s">
        <v>283</v>
      </c>
    </row>
    <row r="565" spans="1:27" x14ac:dyDescent="0.35">
      <c r="A565" s="135" t="s">
        <v>753</v>
      </c>
      <c r="B565" s="131" t="s">
        <v>553</v>
      </c>
      <c r="R565" s="135" t="s">
        <v>754</v>
      </c>
      <c r="S565" s="131" t="s">
        <v>1532</v>
      </c>
    </row>
    <row r="567" spans="1:27" x14ac:dyDescent="0.35">
      <c r="A567" s="140" t="s">
        <v>288</v>
      </c>
      <c r="R567" s="140" t="s">
        <v>289</v>
      </c>
    </row>
    <row r="568" spans="1:27" x14ac:dyDescent="0.35">
      <c r="A568" s="140" t="s">
        <v>755</v>
      </c>
      <c r="R568" s="140" t="s">
        <v>756</v>
      </c>
    </row>
    <row r="569" spans="1:27" x14ac:dyDescent="0.35">
      <c r="A569" s="140" t="s">
        <v>757</v>
      </c>
      <c r="R569" s="140" t="s">
        <v>758</v>
      </c>
    </row>
    <row r="571" spans="1:27" s="141" customFormat="1" x14ac:dyDescent="0.35">
      <c r="A571" s="149" t="s">
        <v>759</v>
      </c>
      <c r="B571" s="149"/>
      <c r="C571" s="149"/>
      <c r="D571" s="149"/>
      <c r="E571" s="149"/>
      <c r="F571" s="149"/>
      <c r="G571" s="149"/>
      <c r="H571" s="149"/>
      <c r="I571" s="149"/>
      <c r="J571" s="149"/>
      <c r="K571" s="149"/>
      <c r="L571" s="149"/>
      <c r="M571" s="149"/>
      <c r="N571" s="149"/>
      <c r="O571" s="149"/>
      <c r="P571" s="149"/>
      <c r="Q571" s="149"/>
      <c r="R571" s="149"/>
      <c r="S571" s="149"/>
      <c r="T571" s="149"/>
      <c r="U571" s="149"/>
      <c r="V571" s="149"/>
      <c r="W571" s="149"/>
      <c r="X571" s="149"/>
      <c r="Y571" s="152"/>
      <c r="Z571" s="152"/>
      <c r="AA571" s="152"/>
    </row>
    <row r="572" spans="1:27" x14ac:dyDescent="0.35">
      <c r="A572" s="137" t="s">
        <v>103</v>
      </c>
      <c r="B572" s="136"/>
      <c r="R572" s="137" t="s">
        <v>760</v>
      </c>
      <c r="S572" s="136"/>
      <c r="T572"/>
      <c r="U572"/>
      <c r="V572"/>
      <c r="W572"/>
      <c r="X572"/>
      <c r="Y572"/>
      <c r="Z572"/>
      <c r="AA572"/>
    </row>
    <row r="574" spans="1:27" x14ac:dyDescent="0.35">
      <c r="A574" s="137"/>
      <c r="B574" s="134" t="s">
        <v>116</v>
      </c>
      <c r="C574" s="134" t="s">
        <v>761</v>
      </c>
      <c r="D574" s="134" t="s">
        <v>762</v>
      </c>
      <c r="E574" s="134" t="s">
        <v>763</v>
      </c>
      <c r="F574" s="134"/>
      <c r="G574" s="134" t="s">
        <v>764</v>
      </c>
      <c r="H574" s="134" t="s">
        <v>765</v>
      </c>
      <c r="I574" s="134" t="s">
        <v>766</v>
      </c>
      <c r="J574" s="134" t="s">
        <v>767</v>
      </c>
      <c r="R574" s="137"/>
      <c r="S574" s="134" t="s">
        <v>117</v>
      </c>
      <c r="T574" s="134" t="s">
        <v>1519</v>
      </c>
      <c r="U574" s="134" t="s">
        <v>768</v>
      </c>
      <c r="V574" s="134" t="s">
        <v>769</v>
      </c>
      <c r="W574" s="134"/>
      <c r="X574" s="134" t="s">
        <v>770</v>
      </c>
      <c r="Y574" s="134" t="s">
        <v>771</v>
      </c>
      <c r="Z574" s="134" t="s">
        <v>772</v>
      </c>
      <c r="AA574" s="134" t="s">
        <v>773</v>
      </c>
    </row>
    <row r="575" spans="1:27" x14ac:dyDescent="0.35">
      <c r="A575" s="137" t="s">
        <v>532</v>
      </c>
      <c r="B575" s="134"/>
      <c r="R575" s="137" t="s">
        <v>533</v>
      </c>
      <c r="S575" s="134"/>
      <c r="T575"/>
      <c r="U575"/>
      <c r="V575"/>
      <c r="W575"/>
      <c r="X575"/>
      <c r="Y575"/>
      <c r="Z575"/>
      <c r="AA575"/>
    </row>
    <row r="576" spans="1:27" x14ac:dyDescent="0.35">
      <c r="A576" s="135" t="s">
        <v>534</v>
      </c>
      <c r="B576" s="134" t="s">
        <v>123</v>
      </c>
      <c r="R576" s="135" t="s">
        <v>535</v>
      </c>
      <c r="S576" s="134" t="s">
        <v>125</v>
      </c>
      <c r="T576"/>
      <c r="U576"/>
      <c r="V576"/>
      <c r="W576"/>
      <c r="X576"/>
      <c r="Y576"/>
      <c r="Z576"/>
      <c r="AA576"/>
    </row>
    <row r="577" spans="1:27" x14ac:dyDescent="0.35">
      <c r="A577" s="135" t="s">
        <v>536</v>
      </c>
      <c r="B577" s="134" t="s">
        <v>123</v>
      </c>
      <c r="R577" s="135" t="s">
        <v>1580</v>
      </c>
      <c r="S577" s="134" t="s">
        <v>125</v>
      </c>
      <c r="T577"/>
      <c r="U577"/>
      <c r="V577"/>
      <c r="W577"/>
      <c r="X577"/>
      <c r="Y577"/>
      <c r="Z577"/>
      <c r="AA577"/>
    </row>
    <row r="578" spans="1:27" x14ac:dyDescent="0.35">
      <c r="A578" s="135" t="s">
        <v>537</v>
      </c>
      <c r="B578" s="134" t="s">
        <v>123</v>
      </c>
      <c r="R578" s="135" t="s">
        <v>1581</v>
      </c>
      <c r="S578" s="134" t="s">
        <v>125</v>
      </c>
      <c r="T578"/>
      <c r="U578"/>
      <c r="V578"/>
      <c r="W578"/>
      <c r="X578"/>
      <c r="Y578"/>
      <c r="Z578"/>
      <c r="AA578"/>
    </row>
    <row r="579" spans="1:27" x14ac:dyDescent="0.35">
      <c r="A579" s="135" t="s">
        <v>538</v>
      </c>
      <c r="B579" s="134" t="s">
        <v>123</v>
      </c>
      <c r="R579" s="135" t="s">
        <v>539</v>
      </c>
      <c r="S579" s="134" t="s">
        <v>125</v>
      </c>
      <c r="T579"/>
      <c r="U579"/>
      <c r="V579"/>
      <c r="W579"/>
      <c r="X579"/>
      <c r="Y579"/>
      <c r="Z579"/>
      <c r="AA579"/>
    </row>
    <row r="580" spans="1:27" x14ac:dyDescent="0.35">
      <c r="A580" s="135" t="s">
        <v>532</v>
      </c>
      <c r="B580" s="134" t="s">
        <v>540</v>
      </c>
      <c r="R580" s="135" t="s">
        <v>533</v>
      </c>
      <c r="S580" s="134" t="s">
        <v>1554</v>
      </c>
      <c r="T580"/>
      <c r="U580"/>
      <c r="V580"/>
      <c r="W580"/>
      <c r="X580"/>
      <c r="Y580"/>
      <c r="Z580"/>
      <c r="AA580"/>
    </row>
    <row r="581" spans="1:27" x14ac:dyDescent="0.35">
      <c r="A581" s="135" t="s">
        <v>541</v>
      </c>
      <c r="B581" s="134" t="s">
        <v>542</v>
      </c>
      <c r="R581" s="135" t="s">
        <v>543</v>
      </c>
      <c r="S581" s="134" t="s">
        <v>1528</v>
      </c>
      <c r="T581"/>
      <c r="U581"/>
      <c r="V581"/>
      <c r="W581"/>
      <c r="X581"/>
      <c r="Y581"/>
      <c r="Z581"/>
      <c r="AA581"/>
    </row>
    <row r="582" spans="1:27" x14ac:dyDescent="0.35">
      <c r="A582" s="135" t="s">
        <v>544</v>
      </c>
      <c r="B582" s="134" t="s">
        <v>540</v>
      </c>
      <c r="R582" s="135" t="s">
        <v>545</v>
      </c>
      <c r="S582" s="134" t="s">
        <v>1554</v>
      </c>
      <c r="T582"/>
      <c r="U582"/>
      <c r="V582"/>
      <c r="W582"/>
      <c r="X582"/>
      <c r="Y582"/>
      <c r="Z582"/>
      <c r="AA582"/>
    </row>
    <row r="583" spans="1:27" x14ac:dyDescent="0.35">
      <c r="A583" s="135"/>
      <c r="B583" s="134"/>
      <c r="R583" s="135"/>
      <c r="S583" s="134"/>
      <c r="T583"/>
      <c r="U583"/>
      <c r="V583"/>
      <c r="W583"/>
      <c r="X583"/>
      <c r="Y583"/>
      <c r="Z583"/>
      <c r="AA583"/>
    </row>
    <row r="584" spans="1:27" x14ac:dyDescent="0.35">
      <c r="A584" s="140" t="s">
        <v>774</v>
      </c>
      <c r="B584" s="136"/>
      <c r="R584" s="140" t="s">
        <v>775</v>
      </c>
      <c r="S584" s="136"/>
      <c r="T584"/>
      <c r="U584"/>
      <c r="V584"/>
      <c r="W584"/>
      <c r="X584"/>
      <c r="Y584"/>
      <c r="Z584"/>
      <c r="AA584"/>
    </row>
    <row r="585" spans="1:27" x14ac:dyDescent="0.35">
      <c r="A585" s="138" t="s">
        <v>437</v>
      </c>
      <c r="B585" s="136" t="s">
        <v>438</v>
      </c>
      <c r="R585" s="138" t="s">
        <v>776</v>
      </c>
      <c r="S585" s="136" t="s">
        <v>440</v>
      </c>
      <c r="T585"/>
      <c r="U585"/>
      <c r="V585"/>
      <c r="W585"/>
      <c r="X585"/>
      <c r="Y585"/>
      <c r="Z585"/>
      <c r="AA585"/>
    </row>
    <row r="586" spans="1:27" x14ac:dyDescent="0.35">
      <c r="A586" s="138" t="s">
        <v>1476</v>
      </c>
      <c r="B586" s="136" t="s">
        <v>438</v>
      </c>
      <c r="R586" s="138" t="s">
        <v>442</v>
      </c>
      <c r="S586" s="136" t="s">
        <v>440</v>
      </c>
      <c r="T586"/>
      <c r="U586"/>
      <c r="V586"/>
      <c r="W586"/>
      <c r="X586"/>
      <c r="Y586"/>
      <c r="Z586"/>
      <c r="AA586"/>
    </row>
    <row r="587" spans="1:27" x14ac:dyDescent="0.35">
      <c r="A587" s="135"/>
      <c r="B587" s="134"/>
      <c r="R587" s="135"/>
      <c r="S587" s="134"/>
      <c r="T587"/>
      <c r="U587"/>
      <c r="V587"/>
      <c r="W587"/>
      <c r="X587"/>
      <c r="Y587"/>
      <c r="Z587"/>
      <c r="AA587"/>
    </row>
    <row r="588" spans="1:27" x14ac:dyDescent="0.35">
      <c r="A588" s="140" t="s">
        <v>777</v>
      </c>
      <c r="B588" s="136"/>
      <c r="R588" s="140" t="s">
        <v>778</v>
      </c>
      <c r="S588" s="136"/>
      <c r="T588"/>
      <c r="U588"/>
      <c r="V588"/>
      <c r="W588"/>
      <c r="X588"/>
      <c r="Y588"/>
      <c r="Z588"/>
      <c r="AA588"/>
    </row>
    <row r="589" spans="1:27" x14ac:dyDescent="0.35">
      <c r="A589" s="140" t="s">
        <v>779</v>
      </c>
      <c r="B589" s="136"/>
      <c r="R589" s="140" t="s">
        <v>1561</v>
      </c>
      <c r="S589" s="136"/>
    </row>
    <row r="590" spans="1:27" x14ac:dyDescent="0.35">
      <c r="A590" s="138" t="s">
        <v>417</v>
      </c>
      <c r="B590" s="136" t="s">
        <v>381</v>
      </c>
      <c r="R590" s="138" t="s">
        <v>417</v>
      </c>
      <c r="S590" s="136" t="s">
        <v>382</v>
      </c>
    </row>
    <row r="591" spans="1:27" x14ac:dyDescent="0.35">
      <c r="A591" s="138" t="s">
        <v>378</v>
      </c>
      <c r="B591" s="136" t="s">
        <v>281</v>
      </c>
      <c r="R591" s="138" t="s">
        <v>379</v>
      </c>
      <c r="S591" s="136" t="s">
        <v>283</v>
      </c>
    </row>
    <row r="592" spans="1:27" x14ac:dyDescent="0.35">
      <c r="A592" s="138" t="s">
        <v>418</v>
      </c>
      <c r="B592" s="136" t="s">
        <v>281</v>
      </c>
      <c r="R592" s="138" t="s">
        <v>419</v>
      </c>
      <c r="S592" s="136" t="s">
        <v>283</v>
      </c>
    </row>
    <row r="594" spans="1:19" x14ac:dyDescent="0.35">
      <c r="A594" s="137" t="s">
        <v>780</v>
      </c>
      <c r="B594" s="134"/>
      <c r="R594" s="137" t="s">
        <v>781</v>
      </c>
      <c r="S594" s="134"/>
    </row>
    <row r="595" spans="1:19" x14ac:dyDescent="0.35">
      <c r="A595" s="135" t="s">
        <v>122</v>
      </c>
      <c r="B595" s="131" t="s">
        <v>123</v>
      </c>
      <c r="R595" s="135" t="s">
        <v>782</v>
      </c>
      <c r="S595" s="150" t="s">
        <v>125</v>
      </c>
    </row>
    <row r="596" spans="1:19" x14ac:dyDescent="0.35">
      <c r="A596" s="135" t="s">
        <v>783</v>
      </c>
      <c r="B596" s="131" t="s">
        <v>123</v>
      </c>
      <c r="R596" s="135" t="s">
        <v>784</v>
      </c>
      <c r="S596" s="150" t="s">
        <v>125</v>
      </c>
    </row>
    <row r="597" spans="1:19" x14ac:dyDescent="0.35">
      <c r="A597" s="135" t="s">
        <v>147</v>
      </c>
      <c r="B597" s="131" t="s">
        <v>123</v>
      </c>
      <c r="R597" s="135" t="s">
        <v>785</v>
      </c>
      <c r="S597" s="150" t="s">
        <v>125</v>
      </c>
    </row>
    <row r="598" spans="1:19" x14ac:dyDescent="0.35">
      <c r="A598" s="135" t="s">
        <v>149</v>
      </c>
      <c r="B598" s="131" t="s">
        <v>123</v>
      </c>
      <c r="R598" s="135" t="s">
        <v>786</v>
      </c>
      <c r="S598" s="150" t="s">
        <v>125</v>
      </c>
    </row>
    <row r="599" spans="1:19" x14ac:dyDescent="0.35">
      <c r="A599" s="135" t="s">
        <v>151</v>
      </c>
      <c r="B599" s="131" t="s">
        <v>123</v>
      </c>
      <c r="R599" s="135" t="s">
        <v>787</v>
      </c>
      <c r="S599" s="150" t="s">
        <v>125</v>
      </c>
    </row>
    <row r="600" spans="1:19" x14ac:dyDescent="0.35">
      <c r="A600" s="145"/>
      <c r="B600" s="145"/>
      <c r="R600" s="145"/>
      <c r="S600" s="145"/>
    </row>
    <row r="601" spans="1:19" x14ac:dyDescent="0.35">
      <c r="A601" s="137" t="s">
        <v>788</v>
      </c>
      <c r="B601" s="134"/>
      <c r="R601" s="137" t="s">
        <v>789</v>
      </c>
      <c r="S601" s="134"/>
    </row>
    <row r="602" spans="1:19" x14ac:dyDescent="0.35">
      <c r="A602" s="135" t="s">
        <v>158</v>
      </c>
      <c r="B602" s="131" t="s">
        <v>123</v>
      </c>
      <c r="R602" s="135" t="s">
        <v>159</v>
      </c>
      <c r="S602" s="150" t="s">
        <v>125</v>
      </c>
    </row>
    <row r="603" spans="1:19" x14ac:dyDescent="0.35">
      <c r="A603" s="135" t="s">
        <v>160</v>
      </c>
      <c r="B603" s="131" t="s">
        <v>123</v>
      </c>
      <c r="R603" s="135" t="s">
        <v>161</v>
      </c>
      <c r="S603" s="150" t="s">
        <v>125</v>
      </c>
    </row>
    <row r="604" spans="1:19" x14ac:dyDescent="0.35">
      <c r="A604" s="135" t="s">
        <v>162</v>
      </c>
      <c r="B604" s="131" t="s">
        <v>123</v>
      </c>
      <c r="R604" s="135" t="s">
        <v>163</v>
      </c>
      <c r="S604" s="150" t="s">
        <v>125</v>
      </c>
    </row>
    <row r="605" spans="1:19" x14ac:dyDescent="0.35">
      <c r="A605" s="135" t="s">
        <v>164</v>
      </c>
      <c r="B605" s="131" t="s">
        <v>123</v>
      </c>
      <c r="R605" s="135" t="s">
        <v>165</v>
      </c>
      <c r="S605" s="150" t="s">
        <v>125</v>
      </c>
    </row>
    <row r="606" spans="1:19" x14ac:dyDescent="0.35">
      <c r="A606" s="135" t="s">
        <v>166</v>
      </c>
      <c r="B606" s="131" t="s">
        <v>123</v>
      </c>
      <c r="R606" s="135" t="s">
        <v>167</v>
      </c>
      <c r="S606" s="150" t="s">
        <v>125</v>
      </c>
    </row>
    <row r="607" spans="1:19" x14ac:dyDescent="0.35">
      <c r="A607" s="135" t="s">
        <v>168</v>
      </c>
      <c r="B607" s="131" t="s">
        <v>123</v>
      </c>
      <c r="R607" s="135" t="s">
        <v>169</v>
      </c>
      <c r="S607" s="150" t="s">
        <v>125</v>
      </c>
    </row>
    <row r="608" spans="1:19" x14ac:dyDescent="0.35">
      <c r="A608" s="135" t="s">
        <v>174</v>
      </c>
      <c r="B608" s="131" t="s">
        <v>123</v>
      </c>
      <c r="R608" s="135" t="s">
        <v>581</v>
      </c>
      <c r="S608" s="150" t="s">
        <v>125</v>
      </c>
    </row>
    <row r="610" spans="1:19" x14ac:dyDescent="0.35">
      <c r="A610" s="137" t="s">
        <v>790</v>
      </c>
      <c r="B610" s="134"/>
      <c r="R610" s="137" t="s">
        <v>791</v>
      </c>
      <c r="S610" s="134"/>
    </row>
    <row r="611" spans="1:19" x14ac:dyDescent="0.35">
      <c r="A611" s="135" t="s">
        <v>227</v>
      </c>
      <c r="B611" s="131" t="s">
        <v>224</v>
      </c>
      <c r="R611" s="135" t="s">
        <v>228</v>
      </c>
      <c r="S611" s="150" t="s">
        <v>226</v>
      </c>
    </row>
    <row r="612" spans="1:19" x14ac:dyDescent="0.35">
      <c r="A612" s="135" t="s">
        <v>229</v>
      </c>
      <c r="B612" s="131" t="s">
        <v>224</v>
      </c>
      <c r="R612" s="135" t="s">
        <v>230</v>
      </c>
      <c r="S612" s="150" t="s">
        <v>226</v>
      </c>
    </row>
    <row r="614" spans="1:19" x14ac:dyDescent="0.35">
      <c r="A614" s="137" t="s">
        <v>792</v>
      </c>
      <c r="B614" s="134"/>
      <c r="R614" s="137" t="s">
        <v>793</v>
      </c>
      <c r="S614" s="134"/>
    </row>
    <row r="615" spans="1:19" x14ac:dyDescent="0.35">
      <c r="A615" s="135" t="s">
        <v>794</v>
      </c>
      <c r="B615" s="131" t="s">
        <v>296</v>
      </c>
      <c r="R615" s="135" t="s">
        <v>795</v>
      </c>
      <c r="S615" s="150" t="s">
        <v>298</v>
      </c>
    </row>
    <row r="616" spans="1:19" x14ac:dyDescent="0.35">
      <c r="A616" s="135" t="s">
        <v>796</v>
      </c>
      <c r="B616" s="131" t="s">
        <v>296</v>
      </c>
      <c r="R616" s="135" t="s">
        <v>797</v>
      </c>
      <c r="S616" s="150" t="s">
        <v>298</v>
      </c>
    </row>
    <row r="617" spans="1:19" x14ac:dyDescent="0.35">
      <c r="A617" s="135" t="s">
        <v>307</v>
      </c>
      <c r="B617" s="131" t="s">
        <v>296</v>
      </c>
      <c r="R617" s="135" t="s">
        <v>798</v>
      </c>
      <c r="S617" s="150" t="s">
        <v>298</v>
      </c>
    </row>
    <row r="618" spans="1:19" x14ac:dyDescent="0.35">
      <c r="A618" s="135" t="s">
        <v>799</v>
      </c>
      <c r="B618" s="131" t="s">
        <v>296</v>
      </c>
      <c r="R618" s="135" t="s">
        <v>800</v>
      </c>
      <c r="S618" s="150" t="s">
        <v>298</v>
      </c>
    </row>
    <row r="619" spans="1:19" x14ac:dyDescent="0.35">
      <c r="A619" s="135" t="s">
        <v>314</v>
      </c>
      <c r="B619" s="131" t="s">
        <v>312</v>
      </c>
      <c r="R619" s="135" t="s">
        <v>315</v>
      </c>
      <c r="S619" s="131" t="s">
        <v>1599</v>
      </c>
    </row>
    <row r="621" spans="1:19" x14ac:dyDescent="0.35">
      <c r="A621" s="137" t="s">
        <v>801</v>
      </c>
      <c r="B621" s="134"/>
      <c r="R621" s="137" t="s">
        <v>802</v>
      </c>
      <c r="S621" s="134"/>
    </row>
    <row r="622" spans="1:19" x14ac:dyDescent="0.35">
      <c r="A622" s="135" t="s">
        <v>803</v>
      </c>
      <c r="B622" s="131" t="s">
        <v>25</v>
      </c>
      <c r="R622" s="135" t="s">
        <v>804</v>
      </c>
      <c r="S622" s="150" t="s">
        <v>334</v>
      </c>
    </row>
    <row r="623" spans="1:19" x14ac:dyDescent="0.35">
      <c r="A623" s="135" t="s">
        <v>805</v>
      </c>
      <c r="B623" s="131" t="s">
        <v>25</v>
      </c>
      <c r="R623" s="135" t="s">
        <v>1571</v>
      </c>
      <c r="S623" s="150" t="s">
        <v>334</v>
      </c>
    </row>
    <row r="624" spans="1:19" x14ac:dyDescent="0.35">
      <c r="A624" s="135" t="s">
        <v>806</v>
      </c>
      <c r="B624" s="131" t="s">
        <v>25</v>
      </c>
      <c r="R624" s="135" t="s">
        <v>1536</v>
      </c>
      <c r="S624" s="150" t="s">
        <v>334</v>
      </c>
    </row>
    <row r="625" spans="1:19" x14ac:dyDescent="0.35">
      <c r="A625" s="135" t="s">
        <v>807</v>
      </c>
      <c r="B625" s="131" t="s">
        <v>25</v>
      </c>
      <c r="R625" s="135" t="s">
        <v>1537</v>
      </c>
      <c r="S625" s="150" t="s">
        <v>334</v>
      </c>
    </row>
    <row r="626" spans="1:19" x14ac:dyDescent="0.35">
      <c r="A626" s="135" t="s">
        <v>343</v>
      </c>
      <c r="B626" s="131" t="s">
        <v>25</v>
      </c>
      <c r="R626" s="135" t="s">
        <v>344</v>
      </c>
      <c r="S626" s="150" t="s">
        <v>334</v>
      </c>
    </row>
    <row r="627" spans="1:19" x14ac:dyDescent="0.35">
      <c r="A627" s="135" t="s">
        <v>808</v>
      </c>
      <c r="B627" s="131" t="s">
        <v>25</v>
      </c>
      <c r="R627" s="135" t="s">
        <v>345</v>
      </c>
      <c r="S627" s="150" t="s">
        <v>334</v>
      </c>
    </row>
    <row r="628" spans="1:19" x14ac:dyDescent="0.35">
      <c r="A628" s="135" t="s">
        <v>338</v>
      </c>
      <c r="B628" s="131" t="s">
        <v>25</v>
      </c>
      <c r="R628" s="135" t="s">
        <v>339</v>
      </c>
      <c r="S628" s="150" t="s">
        <v>334</v>
      </c>
    </row>
    <row r="629" spans="1:19" x14ac:dyDescent="0.35">
      <c r="A629" s="135" t="s">
        <v>809</v>
      </c>
      <c r="B629" s="131" t="s">
        <v>25</v>
      </c>
      <c r="R629" s="135" t="s">
        <v>1562</v>
      </c>
      <c r="S629" s="150" t="s">
        <v>334</v>
      </c>
    </row>
    <row r="630" spans="1:19" x14ac:dyDescent="0.35">
      <c r="A630" s="135" t="s">
        <v>348</v>
      </c>
      <c r="B630" s="131" t="s">
        <v>1602</v>
      </c>
      <c r="R630" s="135" t="s">
        <v>349</v>
      </c>
      <c r="S630" s="150" t="s">
        <v>1601</v>
      </c>
    </row>
    <row r="632" spans="1:19" x14ac:dyDescent="0.35">
      <c r="A632" s="135" t="s">
        <v>803</v>
      </c>
      <c r="B632" s="131" t="s">
        <v>123</v>
      </c>
      <c r="R632" s="135" t="s">
        <v>804</v>
      </c>
      <c r="S632" s="150" t="s">
        <v>125</v>
      </c>
    </row>
    <row r="633" spans="1:19" x14ac:dyDescent="0.35">
      <c r="A633" s="135" t="s">
        <v>805</v>
      </c>
      <c r="B633" s="131" t="s">
        <v>123</v>
      </c>
      <c r="R633" s="135" t="s">
        <v>1571</v>
      </c>
      <c r="S633" s="150" t="s">
        <v>125</v>
      </c>
    </row>
    <row r="634" spans="1:19" x14ac:dyDescent="0.35">
      <c r="A634" s="135" t="s">
        <v>806</v>
      </c>
      <c r="B634" s="131" t="s">
        <v>123</v>
      </c>
      <c r="R634" s="135" t="s">
        <v>1536</v>
      </c>
      <c r="S634" s="150" t="s">
        <v>125</v>
      </c>
    </row>
    <row r="635" spans="1:19" x14ac:dyDescent="0.35">
      <c r="A635" s="135" t="s">
        <v>807</v>
      </c>
      <c r="B635" s="131" t="s">
        <v>123</v>
      </c>
      <c r="R635" s="135" t="s">
        <v>1537</v>
      </c>
      <c r="S635" s="150" t="s">
        <v>125</v>
      </c>
    </row>
    <row r="636" spans="1:19" x14ac:dyDescent="0.35">
      <c r="A636" s="135" t="s">
        <v>343</v>
      </c>
      <c r="B636" s="131" t="s">
        <v>27</v>
      </c>
      <c r="R636" s="135" t="s">
        <v>344</v>
      </c>
      <c r="S636" s="150" t="s">
        <v>360</v>
      </c>
    </row>
    <row r="637" spans="1:19" x14ac:dyDescent="0.35">
      <c r="A637" s="135" t="s">
        <v>808</v>
      </c>
      <c r="B637" s="131" t="s">
        <v>27</v>
      </c>
      <c r="R637" s="135" t="s">
        <v>345</v>
      </c>
      <c r="S637" s="150" t="s">
        <v>360</v>
      </c>
    </row>
    <row r="638" spans="1:19" x14ac:dyDescent="0.35">
      <c r="A638" s="135" t="s">
        <v>338</v>
      </c>
      <c r="B638" s="131" t="s">
        <v>123</v>
      </c>
      <c r="R638" s="135" t="s">
        <v>339</v>
      </c>
      <c r="S638" s="150" t="s">
        <v>125</v>
      </c>
    </row>
    <row r="639" spans="1:19" x14ac:dyDescent="0.35">
      <c r="A639" s="135" t="s">
        <v>809</v>
      </c>
      <c r="B639" s="131" t="s">
        <v>123</v>
      </c>
      <c r="R639" s="135" t="s">
        <v>1562</v>
      </c>
      <c r="S639" s="150" t="s">
        <v>125</v>
      </c>
    </row>
    <row r="640" spans="1:19" x14ac:dyDescent="0.35">
      <c r="A640" s="137" t="s">
        <v>810</v>
      </c>
      <c r="B640" s="134"/>
      <c r="R640" s="137" t="s">
        <v>811</v>
      </c>
      <c r="S640" s="134"/>
    </row>
    <row r="641" spans="1:19" x14ac:dyDescent="0.35">
      <c r="A641" s="135" t="s">
        <v>812</v>
      </c>
      <c r="B641" s="131" t="s">
        <v>181</v>
      </c>
      <c r="R641" s="135" t="s">
        <v>1527</v>
      </c>
      <c r="S641" s="150" t="s">
        <v>813</v>
      </c>
    </row>
    <row r="642" spans="1:19" x14ac:dyDescent="0.35">
      <c r="A642" s="135" t="s">
        <v>185</v>
      </c>
      <c r="B642" s="131" t="s">
        <v>181</v>
      </c>
      <c r="R642" s="135" t="s">
        <v>186</v>
      </c>
      <c r="S642" s="150" t="s">
        <v>813</v>
      </c>
    </row>
    <row r="643" spans="1:19" x14ac:dyDescent="0.35">
      <c r="A643" s="135" t="s">
        <v>187</v>
      </c>
      <c r="B643" s="131" t="s">
        <v>181</v>
      </c>
      <c r="R643" s="135" t="s">
        <v>814</v>
      </c>
      <c r="S643" s="150" t="s">
        <v>813</v>
      </c>
    </row>
    <row r="644" spans="1:19" x14ac:dyDescent="0.35">
      <c r="A644" s="135" t="s">
        <v>189</v>
      </c>
      <c r="B644" s="131" t="s">
        <v>181</v>
      </c>
      <c r="R644" s="135" t="s">
        <v>190</v>
      </c>
      <c r="S644" s="150" t="s">
        <v>813</v>
      </c>
    </row>
    <row r="645" spans="1:19" x14ac:dyDescent="0.35">
      <c r="A645" s="135" t="s">
        <v>45</v>
      </c>
      <c r="B645" s="131" t="s">
        <v>181</v>
      </c>
      <c r="R645" s="135" t="s">
        <v>192</v>
      </c>
      <c r="S645" s="150" t="s">
        <v>813</v>
      </c>
    </row>
    <row r="646" spans="1:19" x14ac:dyDescent="0.35">
      <c r="A646" s="135" t="s">
        <v>815</v>
      </c>
      <c r="B646" s="131" t="s">
        <v>181</v>
      </c>
      <c r="R646" s="135" t="s">
        <v>816</v>
      </c>
      <c r="S646" s="150" t="s">
        <v>813</v>
      </c>
    </row>
    <row r="647" spans="1:19" x14ac:dyDescent="0.35">
      <c r="A647" s="135" t="s">
        <v>817</v>
      </c>
      <c r="B647" s="131" t="s">
        <v>181</v>
      </c>
      <c r="R647" s="135" t="s">
        <v>818</v>
      </c>
      <c r="S647" s="150" t="s">
        <v>813</v>
      </c>
    </row>
    <row r="648" spans="1:19" x14ac:dyDescent="0.35">
      <c r="A648" s="135" t="s">
        <v>199</v>
      </c>
      <c r="B648" s="131" t="s">
        <v>181</v>
      </c>
      <c r="R648" s="135" t="s">
        <v>200</v>
      </c>
      <c r="S648" s="150" t="s">
        <v>813</v>
      </c>
    </row>
    <row r="649" spans="1:19" x14ac:dyDescent="0.35">
      <c r="A649" s="135" t="s">
        <v>201</v>
      </c>
      <c r="B649" s="131" t="s">
        <v>181</v>
      </c>
      <c r="R649" s="135" t="s">
        <v>202</v>
      </c>
      <c r="S649" s="150" t="s">
        <v>813</v>
      </c>
    </row>
    <row r="650" spans="1:19" x14ac:dyDescent="0.35">
      <c r="A650" s="135" t="s">
        <v>203</v>
      </c>
      <c r="B650" s="131" t="s">
        <v>181</v>
      </c>
      <c r="R650" s="135" t="s">
        <v>204</v>
      </c>
      <c r="S650" s="150" t="s">
        <v>813</v>
      </c>
    </row>
    <row r="651" spans="1:19" x14ac:dyDescent="0.35">
      <c r="A651" s="135" t="s">
        <v>205</v>
      </c>
      <c r="B651" s="131" t="s">
        <v>181</v>
      </c>
      <c r="R651" s="135" t="s">
        <v>1525</v>
      </c>
      <c r="S651" s="150" t="s">
        <v>813</v>
      </c>
    </row>
    <row r="652" spans="1:19" x14ac:dyDescent="0.35">
      <c r="A652" s="135" t="s">
        <v>207</v>
      </c>
      <c r="B652" s="131" t="s">
        <v>181</v>
      </c>
      <c r="R652" s="135" t="s">
        <v>208</v>
      </c>
      <c r="S652" s="150" t="s">
        <v>813</v>
      </c>
    </row>
    <row r="653" spans="1:19" x14ac:dyDescent="0.35">
      <c r="A653" s="135" t="s">
        <v>209</v>
      </c>
      <c r="B653" s="131" t="s">
        <v>181</v>
      </c>
      <c r="R653" s="135" t="s">
        <v>210</v>
      </c>
      <c r="S653" s="150" t="s">
        <v>813</v>
      </c>
    </row>
    <row r="654" spans="1:19" x14ac:dyDescent="0.35">
      <c r="A654" s="135" t="s">
        <v>819</v>
      </c>
      <c r="B654" s="131" t="s">
        <v>181</v>
      </c>
      <c r="R654" s="135" t="s">
        <v>820</v>
      </c>
      <c r="S654" s="150" t="s">
        <v>813</v>
      </c>
    </row>
    <row r="655" spans="1:19" x14ac:dyDescent="0.35">
      <c r="A655" s="135" t="s">
        <v>213</v>
      </c>
      <c r="B655" s="131" t="s">
        <v>214</v>
      </c>
      <c r="R655" s="135" t="s">
        <v>215</v>
      </c>
      <c r="S655" s="150" t="s">
        <v>214</v>
      </c>
    </row>
    <row r="656" spans="1:19" x14ac:dyDescent="0.35">
      <c r="A656" s="135" t="s">
        <v>216</v>
      </c>
      <c r="B656" s="146" t="s">
        <v>217</v>
      </c>
      <c r="R656" s="135" t="s">
        <v>218</v>
      </c>
      <c r="S656" s="153" t="s">
        <v>821</v>
      </c>
    </row>
    <row r="658" spans="1:27" x14ac:dyDescent="0.35">
      <c r="A658" s="135" t="s">
        <v>288</v>
      </c>
      <c r="R658" s="135" t="s">
        <v>289</v>
      </c>
      <c r="S658"/>
      <c r="T658"/>
      <c r="U658"/>
      <c r="V658"/>
      <c r="W658"/>
      <c r="X658"/>
      <c r="Y658"/>
      <c r="Z658"/>
      <c r="AA658"/>
    </row>
    <row r="659" spans="1:27" x14ac:dyDescent="0.35">
      <c r="A659" s="135" t="s">
        <v>1475</v>
      </c>
      <c r="R659" t="s">
        <v>1477</v>
      </c>
      <c r="S659"/>
      <c r="T659"/>
      <c r="U659"/>
      <c r="V659"/>
      <c r="W659"/>
      <c r="X659"/>
      <c r="Y659"/>
      <c r="Z659"/>
      <c r="AA659"/>
    </row>
    <row r="660" spans="1:27" x14ac:dyDescent="0.35">
      <c r="A660" s="135" t="s">
        <v>1606</v>
      </c>
      <c r="R660" s="135" t="s">
        <v>1526</v>
      </c>
    </row>
    <row r="662" spans="1:27" s="141" customFormat="1" x14ac:dyDescent="0.35">
      <c r="A662" s="149" t="s">
        <v>822</v>
      </c>
      <c r="B662" s="149"/>
      <c r="C662" s="149"/>
      <c r="D662" s="149"/>
      <c r="E662" s="149"/>
      <c r="F662" s="149"/>
      <c r="G662" s="149"/>
      <c r="H662" s="149"/>
      <c r="I662" s="149"/>
      <c r="J662" s="149"/>
      <c r="K662" s="149"/>
      <c r="L662" s="149"/>
      <c r="M662" s="149"/>
      <c r="N662" s="149"/>
      <c r="O662" s="149"/>
      <c r="P662" s="149"/>
      <c r="Q662" s="149"/>
      <c r="R662" s="149"/>
      <c r="S662" s="149"/>
      <c r="T662" s="149"/>
      <c r="U662" s="149"/>
      <c r="V662" s="149"/>
      <c r="W662" s="149"/>
      <c r="X662" s="149"/>
      <c r="Y662" s="152"/>
      <c r="Z662" s="152"/>
      <c r="AA662" s="152"/>
    </row>
    <row r="663" spans="1:27" x14ac:dyDescent="0.35">
      <c r="A663" s="137" t="s">
        <v>105</v>
      </c>
      <c r="B663" s="137"/>
      <c r="C663" s="137"/>
      <c r="R663" s="137" t="s">
        <v>823</v>
      </c>
      <c r="S663" s="137"/>
      <c r="T663" s="137"/>
      <c r="U663"/>
      <c r="V663"/>
      <c r="W663"/>
      <c r="X663"/>
      <c r="Y663"/>
      <c r="Z663"/>
      <c r="AA663"/>
    </row>
    <row r="664" spans="1:27" x14ac:dyDescent="0.35">
      <c r="A664" s="137"/>
      <c r="B664" s="137"/>
      <c r="C664" s="137"/>
      <c r="R664" s="137"/>
      <c r="S664" s="137"/>
      <c r="T664" s="137"/>
      <c r="U664"/>
      <c r="V664"/>
      <c r="W664"/>
      <c r="X664"/>
      <c r="Y664"/>
      <c r="Z664"/>
      <c r="AA664"/>
    </row>
    <row r="665" spans="1:27" x14ac:dyDescent="0.35">
      <c r="A665" s="137" t="s">
        <v>824</v>
      </c>
      <c r="B665" s="137" t="s">
        <v>825</v>
      </c>
      <c r="C665" s="140" t="s">
        <v>1482</v>
      </c>
      <c r="D665" s="137" t="s">
        <v>827</v>
      </c>
      <c r="R665" s="137" t="s">
        <v>828</v>
      </c>
      <c r="S665" s="137" t="s">
        <v>829</v>
      </c>
      <c r="T665" s="137" t="s">
        <v>1483</v>
      </c>
      <c r="U665" s="137" t="s">
        <v>831</v>
      </c>
      <c r="V665"/>
      <c r="W665"/>
      <c r="X665"/>
      <c r="Y665"/>
      <c r="Z665"/>
      <c r="AA665"/>
    </row>
    <row r="666" spans="1:27" x14ac:dyDescent="0.35">
      <c r="A666" s="137" t="s">
        <v>832</v>
      </c>
      <c r="B666" s="137"/>
      <c r="C666" s="137"/>
      <c r="D666" s="137"/>
      <c r="R666" s="137" t="s">
        <v>833</v>
      </c>
      <c r="S666" s="137"/>
      <c r="U666" s="137"/>
      <c r="V666"/>
      <c r="W666"/>
      <c r="X666"/>
      <c r="Y666"/>
      <c r="Z666"/>
      <c r="AA666"/>
    </row>
    <row r="667" spans="1:27" x14ac:dyDescent="0.35">
      <c r="A667" s="137" t="s">
        <v>834</v>
      </c>
      <c r="B667" s="137" t="s">
        <v>835</v>
      </c>
      <c r="C667" s="137" t="s">
        <v>836</v>
      </c>
      <c r="D667" s="137" t="s">
        <v>10</v>
      </c>
      <c r="R667" s="137" t="s">
        <v>837</v>
      </c>
      <c r="S667" s="137" t="s">
        <v>838</v>
      </c>
      <c r="T667" s="140" t="s">
        <v>839</v>
      </c>
      <c r="U667" s="137" t="s">
        <v>10</v>
      </c>
      <c r="V667"/>
      <c r="W667"/>
      <c r="X667"/>
      <c r="Y667"/>
      <c r="Z667"/>
      <c r="AA667"/>
    </row>
    <row r="668" spans="1:27" x14ac:dyDescent="0.35">
      <c r="A668" s="137"/>
      <c r="B668" s="137" t="s">
        <v>840</v>
      </c>
      <c r="C668" s="137" t="s">
        <v>841</v>
      </c>
      <c r="D668" s="137" t="s">
        <v>842</v>
      </c>
      <c r="R668" s="137"/>
      <c r="S668" s="137" t="s">
        <v>843</v>
      </c>
      <c r="T668" s="140" t="s">
        <v>844</v>
      </c>
      <c r="U668" s="137" t="s">
        <v>110</v>
      </c>
      <c r="V668"/>
      <c r="W668"/>
      <c r="X668"/>
      <c r="Y668"/>
      <c r="Z668"/>
      <c r="AA668"/>
    </row>
    <row r="669" spans="1:27" x14ac:dyDescent="0.35">
      <c r="A669" s="137"/>
      <c r="B669" s="137" t="s">
        <v>845</v>
      </c>
      <c r="C669" s="137" t="s">
        <v>846</v>
      </c>
      <c r="D669" s="137" t="s">
        <v>847</v>
      </c>
      <c r="R669" s="137"/>
      <c r="S669" s="137" t="s">
        <v>848</v>
      </c>
      <c r="T669" s="140" t="s">
        <v>849</v>
      </c>
      <c r="U669" s="137" t="s">
        <v>850</v>
      </c>
      <c r="V669"/>
      <c r="W669"/>
      <c r="X669"/>
      <c r="Y669"/>
      <c r="Z669"/>
      <c r="AA669"/>
    </row>
    <row r="670" spans="1:27" x14ac:dyDescent="0.35">
      <c r="A670" s="137"/>
      <c r="B670" s="137" t="s">
        <v>851</v>
      </c>
      <c r="C670" s="137" t="s">
        <v>852</v>
      </c>
      <c r="D670" s="137" t="s">
        <v>10</v>
      </c>
      <c r="R670" s="137"/>
      <c r="S670" s="137" t="s">
        <v>853</v>
      </c>
      <c r="T670" s="140" t="s">
        <v>854</v>
      </c>
      <c r="U670" s="137" t="s">
        <v>10</v>
      </c>
      <c r="V670"/>
      <c r="W670"/>
      <c r="X670"/>
      <c r="Y670"/>
      <c r="Z670"/>
      <c r="AA670"/>
    </row>
    <row r="671" spans="1:27" x14ac:dyDescent="0.35">
      <c r="A671" s="137"/>
      <c r="B671" s="137" t="s">
        <v>855</v>
      </c>
      <c r="C671" s="137" t="s">
        <v>846</v>
      </c>
      <c r="D671" s="137" t="s">
        <v>856</v>
      </c>
      <c r="R671" s="137"/>
      <c r="S671" s="137" t="s">
        <v>857</v>
      </c>
      <c r="T671" s="140" t="s">
        <v>849</v>
      </c>
      <c r="U671" s="137" t="s">
        <v>858</v>
      </c>
      <c r="V671"/>
      <c r="W671"/>
      <c r="X671"/>
      <c r="Y671"/>
      <c r="Z671"/>
      <c r="AA671"/>
    </row>
    <row r="672" spans="1:27" x14ac:dyDescent="0.35">
      <c r="A672" s="137"/>
      <c r="B672" s="137" t="s">
        <v>859</v>
      </c>
      <c r="C672" s="137" t="s">
        <v>836</v>
      </c>
      <c r="D672" s="137" t="s">
        <v>10</v>
      </c>
      <c r="R672" s="137"/>
      <c r="S672" s="137" t="s">
        <v>860</v>
      </c>
      <c r="T672" s="140" t="s">
        <v>839</v>
      </c>
      <c r="U672" s="137" t="s">
        <v>10</v>
      </c>
      <c r="V672"/>
      <c r="W672"/>
      <c r="X672"/>
      <c r="Y672"/>
      <c r="Z672"/>
      <c r="AA672"/>
    </row>
    <row r="673" spans="1:21" x14ac:dyDescent="0.35">
      <c r="A673" s="137"/>
      <c r="B673" s="137" t="s">
        <v>861</v>
      </c>
      <c r="C673" s="137" t="s">
        <v>862</v>
      </c>
      <c r="D673" s="137" t="s">
        <v>863</v>
      </c>
      <c r="R673" s="137"/>
      <c r="S673" s="137" t="s">
        <v>864</v>
      </c>
      <c r="T673" s="137" t="s">
        <v>865</v>
      </c>
      <c r="U673" s="137" t="s">
        <v>866</v>
      </c>
    </row>
    <row r="674" spans="1:21" x14ac:dyDescent="0.35">
      <c r="A674" s="137"/>
      <c r="B674" s="137" t="s">
        <v>867</v>
      </c>
      <c r="C674" s="137" t="s">
        <v>10</v>
      </c>
      <c r="D674" s="137" t="s">
        <v>10</v>
      </c>
      <c r="R674" s="137"/>
      <c r="S674" s="137" t="s">
        <v>868</v>
      </c>
      <c r="T674" s="137" t="s">
        <v>10</v>
      </c>
      <c r="U674" s="137" t="s">
        <v>10</v>
      </c>
    </row>
    <row r="675" spans="1:21" x14ac:dyDescent="0.35">
      <c r="A675" s="137"/>
      <c r="B675" s="137" t="s">
        <v>869</v>
      </c>
      <c r="C675" s="137" t="s">
        <v>870</v>
      </c>
      <c r="D675" s="137" t="s">
        <v>871</v>
      </c>
      <c r="R675" s="137"/>
      <c r="S675" s="137" t="s">
        <v>872</v>
      </c>
      <c r="T675" s="140" t="s">
        <v>873</v>
      </c>
      <c r="U675" s="137" t="s">
        <v>874</v>
      </c>
    </row>
    <row r="676" spans="1:21" x14ac:dyDescent="0.35">
      <c r="A676" s="137"/>
      <c r="B676" s="137" t="s">
        <v>875</v>
      </c>
      <c r="C676" s="137" t="s">
        <v>876</v>
      </c>
      <c r="D676" s="137" t="s">
        <v>10</v>
      </c>
      <c r="R676" s="137"/>
      <c r="S676" s="137" t="s">
        <v>877</v>
      </c>
      <c r="T676" s="140" t="s">
        <v>878</v>
      </c>
      <c r="U676" s="137" t="s">
        <v>10</v>
      </c>
    </row>
    <row r="677" spans="1:21" x14ac:dyDescent="0.35">
      <c r="A677" s="137"/>
      <c r="B677" s="137" t="s">
        <v>879</v>
      </c>
      <c r="C677" s="137" t="s">
        <v>876</v>
      </c>
      <c r="D677" s="137" t="s">
        <v>871</v>
      </c>
      <c r="R677" s="137"/>
      <c r="S677" s="137" t="s">
        <v>880</v>
      </c>
      <c r="T677" s="140" t="s">
        <v>878</v>
      </c>
      <c r="U677" s="137" t="s">
        <v>874</v>
      </c>
    </row>
    <row r="678" spans="1:21" x14ac:dyDescent="0.35">
      <c r="A678" s="137"/>
      <c r="B678" s="137" t="s">
        <v>881</v>
      </c>
      <c r="C678" s="137" t="s">
        <v>876</v>
      </c>
      <c r="D678" s="137" t="s">
        <v>10</v>
      </c>
      <c r="R678" s="137"/>
      <c r="S678" s="137" t="s">
        <v>882</v>
      </c>
      <c r="T678" s="140" t="s">
        <v>878</v>
      </c>
      <c r="U678" s="137" t="s">
        <v>10</v>
      </c>
    </row>
    <row r="679" spans="1:21" x14ac:dyDescent="0.35">
      <c r="A679" s="137"/>
      <c r="B679" s="137" t="s">
        <v>883</v>
      </c>
      <c r="C679" s="137" t="s">
        <v>870</v>
      </c>
      <c r="D679" s="137" t="s">
        <v>10</v>
      </c>
      <c r="R679" s="137"/>
      <c r="S679" s="137" t="s">
        <v>884</v>
      </c>
      <c r="T679" s="140" t="s">
        <v>873</v>
      </c>
      <c r="U679" s="137" t="s">
        <v>10</v>
      </c>
    </row>
    <row r="680" spans="1:21" x14ac:dyDescent="0.35">
      <c r="A680" s="137"/>
      <c r="B680" s="137" t="s">
        <v>885</v>
      </c>
      <c r="C680" s="137" t="s">
        <v>870</v>
      </c>
      <c r="D680" s="137" t="s">
        <v>10</v>
      </c>
      <c r="R680" s="137"/>
      <c r="S680" s="137" t="s">
        <v>886</v>
      </c>
      <c r="T680" s="140" t="s">
        <v>873</v>
      </c>
      <c r="U680" s="137" t="s">
        <v>10</v>
      </c>
    </row>
    <row r="681" spans="1:21" x14ac:dyDescent="0.35">
      <c r="A681" s="137"/>
      <c r="B681" s="137" t="s">
        <v>887</v>
      </c>
      <c r="C681" s="137" t="s">
        <v>870</v>
      </c>
      <c r="D681" s="137" t="s">
        <v>871</v>
      </c>
      <c r="R681" s="137"/>
      <c r="S681" s="137" t="s">
        <v>888</v>
      </c>
      <c r="T681" s="140" t="s">
        <v>873</v>
      </c>
      <c r="U681" s="137" t="s">
        <v>874</v>
      </c>
    </row>
    <row r="682" spans="1:21" x14ac:dyDescent="0.35">
      <c r="A682" s="137"/>
      <c r="B682" s="137" t="s">
        <v>889</v>
      </c>
      <c r="C682" s="137" t="s">
        <v>890</v>
      </c>
      <c r="D682" s="137" t="s">
        <v>891</v>
      </c>
      <c r="R682" s="137"/>
      <c r="S682" s="137" t="s">
        <v>892</v>
      </c>
      <c r="T682" s="140" t="s">
        <v>893</v>
      </c>
      <c r="U682" s="137" t="s">
        <v>894</v>
      </c>
    </row>
    <row r="683" spans="1:21" x14ac:dyDescent="0.35">
      <c r="A683" s="137"/>
      <c r="B683" s="137" t="s">
        <v>895</v>
      </c>
      <c r="C683" s="137" t="s">
        <v>876</v>
      </c>
      <c r="D683" s="137" t="s">
        <v>871</v>
      </c>
      <c r="R683" s="137"/>
      <c r="S683" s="137" t="s">
        <v>896</v>
      </c>
      <c r="T683" s="140" t="s">
        <v>878</v>
      </c>
      <c r="U683" s="137" t="s">
        <v>874</v>
      </c>
    </row>
    <row r="684" spans="1:21" x14ac:dyDescent="0.35">
      <c r="A684" s="137"/>
      <c r="B684" s="137" t="s">
        <v>897</v>
      </c>
      <c r="C684" s="137" t="s">
        <v>876</v>
      </c>
      <c r="D684" s="137" t="s">
        <v>10</v>
      </c>
      <c r="R684" s="137"/>
      <c r="S684" s="137" t="s">
        <v>898</v>
      </c>
      <c r="T684" s="140" t="s">
        <v>878</v>
      </c>
      <c r="U684" s="137" t="s">
        <v>10</v>
      </c>
    </row>
    <row r="685" spans="1:21" x14ac:dyDescent="0.35">
      <c r="A685" s="137"/>
      <c r="B685" s="137" t="s">
        <v>899</v>
      </c>
      <c r="C685" s="137" t="s">
        <v>900</v>
      </c>
      <c r="D685" s="137" t="s">
        <v>10</v>
      </c>
      <c r="R685" s="137"/>
      <c r="S685" s="137" t="s">
        <v>901</v>
      </c>
      <c r="T685" s="140" t="s">
        <v>873</v>
      </c>
      <c r="U685" s="137" t="s">
        <v>10</v>
      </c>
    </row>
    <row r="686" spans="1:21" x14ac:dyDescent="0.35">
      <c r="A686" s="137"/>
      <c r="B686" s="137" t="s">
        <v>902</v>
      </c>
      <c r="C686" s="137" t="s">
        <v>900</v>
      </c>
      <c r="D686" s="137" t="s">
        <v>10</v>
      </c>
      <c r="R686" s="137"/>
      <c r="S686" s="137" t="s">
        <v>903</v>
      </c>
      <c r="T686" s="140" t="s">
        <v>873</v>
      </c>
      <c r="U686" s="137" t="s">
        <v>10</v>
      </c>
    </row>
    <row r="687" spans="1:21" x14ac:dyDescent="0.35">
      <c r="A687" s="137"/>
      <c r="B687" s="137" t="s">
        <v>904</v>
      </c>
      <c r="C687" s="137" t="s">
        <v>900</v>
      </c>
      <c r="D687" s="137" t="s">
        <v>10</v>
      </c>
      <c r="R687" s="137"/>
      <c r="S687" s="137" t="s">
        <v>905</v>
      </c>
      <c r="T687" s="140" t="s">
        <v>873</v>
      </c>
      <c r="U687" s="137" t="s">
        <v>10</v>
      </c>
    </row>
    <row r="688" spans="1:21" x14ac:dyDescent="0.35">
      <c r="A688" s="137"/>
      <c r="B688" s="137" t="s">
        <v>906</v>
      </c>
      <c r="C688" s="137" t="s">
        <v>900</v>
      </c>
      <c r="D688" s="137" t="s">
        <v>10</v>
      </c>
      <c r="R688" s="137"/>
      <c r="S688" s="137" t="s">
        <v>907</v>
      </c>
      <c r="T688" s="140" t="s">
        <v>873</v>
      </c>
      <c r="U688" s="137" t="s">
        <v>10</v>
      </c>
    </row>
    <row r="689" spans="1:21" ht="26.5" x14ac:dyDescent="0.35">
      <c r="A689" s="137"/>
      <c r="B689" s="137" t="s">
        <v>908</v>
      </c>
      <c r="C689" s="242" t="s">
        <v>909</v>
      </c>
      <c r="D689" s="137" t="s">
        <v>10</v>
      </c>
      <c r="R689" s="137"/>
      <c r="S689" s="137" t="s">
        <v>910</v>
      </c>
      <c r="T689" s="243" t="s">
        <v>911</v>
      </c>
      <c r="U689" s="137" t="s">
        <v>10</v>
      </c>
    </row>
    <row r="690" spans="1:21" x14ac:dyDescent="0.35">
      <c r="A690" s="137"/>
      <c r="B690" s="137" t="s">
        <v>912</v>
      </c>
      <c r="C690" s="137" t="s">
        <v>913</v>
      </c>
      <c r="D690" s="137" t="s">
        <v>10</v>
      </c>
      <c r="R690" s="137"/>
      <c r="S690" s="137" t="s">
        <v>914</v>
      </c>
      <c r="T690" s="140" t="s">
        <v>915</v>
      </c>
      <c r="U690" s="137" t="s">
        <v>10</v>
      </c>
    </row>
    <row r="691" spans="1:21" ht="65" x14ac:dyDescent="0.35">
      <c r="A691" s="137"/>
      <c r="B691" s="137" t="s">
        <v>916</v>
      </c>
      <c r="C691" s="242" t="s">
        <v>917</v>
      </c>
      <c r="D691" s="137" t="s">
        <v>1470</v>
      </c>
      <c r="R691" s="137"/>
      <c r="S691" s="137" t="s">
        <v>919</v>
      </c>
      <c r="T691" s="243" t="s">
        <v>920</v>
      </c>
      <c r="U691" s="137" t="s">
        <v>1472</v>
      </c>
    </row>
    <row r="692" spans="1:21" x14ac:dyDescent="0.35">
      <c r="A692" s="137"/>
      <c r="B692" s="137" t="s">
        <v>922</v>
      </c>
      <c r="C692" s="137" t="s">
        <v>890</v>
      </c>
      <c r="D692" s="137" t="s">
        <v>871</v>
      </c>
      <c r="R692" s="137"/>
      <c r="S692" s="137" t="s">
        <v>923</v>
      </c>
      <c r="T692" s="140" t="s">
        <v>893</v>
      </c>
      <c r="U692" s="137" t="s">
        <v>874</v>
      </c>
    </row>
    <row r="693" spans="1:21" ht="52" x14ac:dyDescent="0.35">
      <c r="A693" s="137"/>
      <c r="B693" s="137" t="s">
        <v>924</v>
      </c>
      <c r="C693" s="242" t="s">
        <v>925</v>
      </c>
      <c r="D693" s="137" t="s">
        <v>1473</v>
      </c>
      <c r="R693" s="137"/>
      <c r="S693" s="137" t="s">
        <v>926</v>
      </c>
      <c r="T693" s="243" t="s">
        <v>927</v>
      </c>
      <c r="U693" s="137" t="s">
        <v>1474</v>
      </c>
    </row>
    <row r="694" spans="1:21" x14ac:dyDescent="0.35">
      <c r="A694" s="137"/>
      <c r="B694" s="137" t="s">
        <v>928</v>
      </c>
      <c r="C694" s="137" t="s">
        <v>913</v>
      </c>
      <c r="D694" s="137" t="s">
        <v>891</v>
      </c>
      <c r="R694" s="137"/>
      <c r="S694" s="137" t="s">
        <v>929</v>
      </c>
      <c r="T694" s="140" t="s">
        <v>915</v>
      </c>
      <c r="U694" s="137" t="s">
        <v>894</v>
      </c>
    </row>
    <row r="695" spans="1:21" ht="39.5" x14ac:dyDescent="0.35">
      <c r="A695" s="137"/>
      <c r="B695" s="137" t="s">
        <v>930</v>
      </c>
      <c r="C695" s="242" t="s">
        <v>931</v>
      </c>
      <c r="D695" s="137" t="s">
        <v>891</v>
      </c>
      <c r="R695" s="137"/>
      <c r="S695" s="137" t="s">
        <v>932</v>
      </c>
      <c r="T695" s="243" t="s">
        <v>933</v>
      </c>
      <c r="U695" s="137" t="s">
        <v>894</v>
      </c>
    </row>
    <row r="696" spans="1:21" x14ac:dyDescent="0.35">
      <c r="A696" s="137"/>
      <c r="B696" s="137" t="s">
        <v>934</v>
      </c>
      <c r="C696" s="137" t="s">
        <v>935</v>
      </c>
      <c r="D696" s="137" t="s">
        <v>863</v>
      </c>
      <c r="R696" s="137"/>
      <c r="S696" s="137" t="s">
        <v>936</v>
      </c>
      <c r="T696" s="242" t="s">
        <v>937</v>
      </c>
      <c r="U696" s="137" t="s">
        <v>866</v>
      </c>
    </row>
    <row r="697" spans="1:21" x14ac:dyDescent="0.35">
      <c r="A697" s="137" t="s">
        <v>938</v>
      </c>
      <c r="B697" s="137" t="s">
        <v>939</v>
      </c>
      <c r="C697" s="137" t="s">
        <v>940</v>
      </c>
      <c r="D697" s="137" t="s">
        <v>10</v>
      </c>
      <c r="R697" s="137" t="s">
        <v>941</v>
      </c>
      <c r="S697" s="137" t="s">
        <v>942</v>
      </c>
      <c r="T697" s="243" t="s">
        <v>943</v>
      </c>
      <c r="U697" s="137" t="s">
        <v>10</v>
      </c>
    </row>
    <row r="698" spans="1:21" x14ac:dyDescent="0.35">
      <c r="A698" s="137"/>
      <c r="B698" s="137" t="s">
        <v>944</v>
      </c>
      <c r="C698" s="137" t="s">
        <v>940</v>
      </c>
      <c r="D698" s="137" t="s">
        <v>10</v>
      </c>
      <c r="R698" s="137"/>
      <c r="S698" s="137" t="s">
        <v>945</v>
      </c>
      <c r="T698" s="243" t="s">
        <v>943</v>
      </c>
      <c r="U698" s="137" t="s">
        <v>10</v>
      </c>
    </row>
    <row r="699" spans="1:21" x14ac:dyDescent="0.35">
      <c r="A699" s="137"/>
      <c r="B699" s="137" t="s">
        <v>946</v>
      </c>
      <c r="C699" s="137" t="s">
        <v>940</v>
      </c>
      <c r="D699" s="137" t="s">
        <v>10</v>
      </c>
      <c r="R699" s="137"/>
      <c r="S699" s="137" t="s">
        <v>947</v>
      </c>
      <c r="T699" s="243" t="s">
        <v>943</v>
      </c>
      <c r="U699" s="137" t="s">
        <v>10</v>
      </c>
    </row>
    <row r="700" spans="1:21" ht="26.5" x14ac:dyDescent="0.35">
      <c r="A700" s="137" t="s">
        <v>948</v>
      </c>
      <c r="B700" s="137" t="s">
        <v>949</v>
      </c>
      <c r="C700" s="137" t="s">
        <v>950</v>
      </c>
      <c r="D700" s="137" t="s">
        <v>10</v>
      </c>
      <c r="R700" s="137" t="s">
        <v>951</v>
      </c>
      <c r="S700" s="137" t="s">
        <v>952</v>
      </c>
      <c r="T700" s="243" t="s">
        <v>953</v>
      </c>
      <c r="U700" s="137" t="s">
        <v>10</v>
      </c>
    </row>
    <row r="701" spans="1:21" x14ac:dyDescent="0.35">
      <c r="A701" s="137"/>
      <c r="B701" s="137" t="s">
        <v>954</v>
      </c>
      <c r="C701" s="137" t="s">
        <v>10</v>
      </c>
      <c r="D701" s="137" t="s">
        <v>10</v>
      </c>
      <c r="R701" s="137"/>
      <c r="S701" s="137" t="s">
        <v>955</v>
      </c>
      <c r="T701" s="140" t="s">
        <v>10</v>
      </c>
      <c r="U701" s="137" t="s">
        <v>10</v>
      </c>
    </row>
    <row r="702" spans="1:21" ht="26.5" x14ac:dyDescent="0.35">
      <c r="A702" s="137"/>
      <c r="B702" s="137" t="s">
        <v>956</v>
      </c>
      <c r="C702" s="137" t="s">
        <v>950</v>
      </c>
      <c r="D702" s="137" t="s">
        <v>10</v>
      </c>
      <c r="R702" s="137"/>
      <c r="S702" s="137" t="s">
        <v>957</v>
      </c>
      <c r="T702" s="243" t="s">
        <v>953</v>
      </c>
      <c r="U702" s="137" t="s">
        <v>10</v>
      </c>
    </row>
    <row r="703" spans="1:21" x14ac:dyDescent="0.35">
      <c r="A703" s="137"/>
      <c r="B703" s="137" t="s">
        <v>958</v>
      </c>
      <c r="C703" s="137" t="s">
        <v>10</v>
      </c>
      <c r="D703" s="137" t="s">
        <v>10</v>
      </c>
      <c r="R703" s="137"/>
      <c r="S703" s="137" t="s">
        <v>959</v>
      </c>
      <c r="T703" s="140" t="s">
        <v>10</v>
      </c>
      <c r="U703" s="137" t="s">
        <v>10</v>
      </c>
    </row>
    <row r="704" spans="1:21" x14ac:dyDescent="0.35">
      <c r="A704" s="147" t="s">
        <v>960</v>
      </c>
      <c r="B704" s="137" t="s">
        <v>961</v>
      </c>
      <c r="C704" s="137" t="s">
        <v>935</v>
      </c>
      <c r="D704" s="137" t="s">
        <v>863</v>
      </c>
      <c r="R704" s="147" t="s">
        <v>962</v>
      </c>
      <c r="S704" s="137" t="s">
        <v>963</v>
      </c>
      <c r="T704" s="137" t="s">
        <v>937</v>
      </c>
      <c r="U704" s="137" t="s">
        <v>866</v>
      </c>
    </row>
    <row r="705" spans="1:21" x14ac:dyDescent="0.35">
      <c r="A705" s="137"/>
      <c r="B705" s="137" t="s">
        <v>964</v>
      </c>
      <c r="C705" s="137" t="s">
        <v>876</v>
      </c>
      <c r="D705" s="137" t="s">
        <v>871</v>
      </c>
      <c r="R705" s="137"/>
      <c r="S705" s="137" t="s">
        <v>965</v>
      </c>
      <c r="T705" s="140" t="s">
        <v>878</v>
      </c>
      <c r="U705" s="137" t="s">
        <v>874</v>
      </c>
    </row>
    <row r="706" spans="1:21" ht="26.5" x14ac:dyDescent="0.35">
      <c r="A706" s="137" t="s">
        <v>966</v>
      </c>
      <c r="B706" s="137" t="s">
        <v>967</v>
      </c>
      <c r="C706" s="137" t="s">
        <v>968</v>
      </c>
      <c r="D706" s="137" t="s">
        <v>891</v>
      </c>
      <c r="R706" s="137" t="s">
        <v>969</v>
      </c>
      <c r="S706" s="137" t="s">
        <v>970</v>
      </c>
      <c r="T706" s="243" t="s">
        <v>971</v>
      </c>
      <c r="U706" s="137" t="s">
        <v>894</v>
      </c>
    </row>
    <row r="707" spans="1:21" ht="26.5" x14ac:dyDescent="0.35">
      <c r="A707" s="137"/>
      <c r="B707" s="137" t="s">
        <v>972</v>
      </c>
      <c r="C707" s="137" t="s">
        <v>968</v>
      </c>
      <c r="D707" s="137" t="s">
        <v>891</v>
      </c>
      <c r="R707" s="137"/>
      <c r="S707" s="137" t="s">
        <v>973</v>
      </c>
      <c r="T707" s="243" t="s">
        <v>971</v>
      </c>
      <c r="U707" s="137" t="s">
        <v>894</v>
      </c>
    </row>
    <row r="708" spans="1:21" ht="26.5" x14ac:dyDescent="0.35">
      <c r="A708" s="137" t="s">
        <v>974</v>
      </c>
      <c r="B708" s="137" t="s">
        <v>975</v>
      </c>
      <c r="C708" s="137" t="s">
        <v>976</v>
      </c>
      <c r="D708" s="137" t="s">
        <v>977</v>
      </c>
      <c r="R708" s="137" t="s">
        <v>978</v>
      </c>
      <c r="S708" s="137" t="s">
        <v>979</v>
      </c>
      <c r="T708" s="243" t="s">
        <v>980</v>
      </c>
      <c r="U708" s="137" t="s">
        <v>981</v>
      </c>
    </row>
    <row r="709" spans="1:21" x14ac:dyDescent="0.35">
      <c r="A709" s="137" t="s">
        <v>982</v>
      </c>
      <c r="B709" s="137" t="s">
        <v>983</v>
      </c>
      <c r="C709" s="137" t="s">
        <v>890</v>
      </c>
      <c r="D709" s="137" t="s">
        <v>10</v>
      </c>
      <c r="R709" s="137" t="s">
        <v>984</v>
      </c>
      <c r="S709" s="137" t="s">
        <v>985</v>
      </c>
      <c r="T709" s="140" t="s">
        <v>893</v>
      </c>
      <c r="U709" s="137" t="s">
        <v>10</v>
      </c>
    </row>
    <row r="710" spans="1:21" x14ac:dyDescent="0.35">
      <c r="A710" s="137"/>
      <c r="B710" s="137" t="s">
        <v>986</v>
      </c>
      <c r="C710" s="137" t="s">
        <v>890</v>
      </c>
      <c r="D710" s="137" t="s">
        <v>10</v>
      </c>
      <c r="R710" s="137"/>
      <c r="S710" s="137" t="s">
        <v>987</v>
      </c>
      <c r="T710" s="140" t="s">
        <v>893</v>
      </c>
      <c r="U710" s="137" t="s">
        <v>10</v>
      </c>
    </row>
    <row r="711" spans="1:21" x14ac:dyDescent="0.35">
      <c r="A711" s="137"/>
      <c r="B711" s="137" t="s">
        <v>988</v>
      </c>
      <c r="C711" s="137" t="s">
        <v>890</v>
      </c>
      <c r="D711" s="137" t="s">
        <v>871</v>
      </c>
      <c r="R711" s="137"/>
      <c r="S711" s="137" t="s">
        <v>989</v>
      </c>
      <c r="T711" s="140" t="s">
        <v>893</v>
      </c>
      <c r="U711" s="137" t="s">
        <v>874</v>
      </c>
    </row>
    <row r="712" spans="1:21" x14ac:dyDescent="0.35">
      <c r="A712" s="137" t="s">
        <v>990</v>
      </c>
      <c r="B712" s="137" t="s">
        <v>991</v>
      </c>
      <c r="C712" s="137" t="s">
        <v>992</v>
      </c>
      <c r="D712" s="137" t="s">
        <v>10</v>
      </c>
      <c r="R712" s="137" t="s">
        <v>993</v>
      </c>
      <c r="S712" s="137" t="s">
        <v>994</v>
      </c>
      <c r="T712" s="140" t="s">
        <v>995</v>
      </c>
      <c r="U712" s="137" t="s">
        <v>10</v>
      </c>
    </row>
    <row r="713" spans="1:21" ht="26.5" x14ac:dyDescent="0.35">
      <c r="A713" s="137" t="s">
        <v>996</v>
      </c>
      <c r="B713" s="137" t="s">
        <v>997</v>
      </c>
      <c r="C713" s="137" t="s">
        <v>950</v>
      </c>
      <c r="D713" s="137" t="s">
        <v>10</v>
      </c>
      <c r="R713" s="137" t="s">
        <v>998</v>
      </c>
      <c r="S713" s="137" t="s">
        <v>999</v>
      </c>
      <c r="T713" s="243" t="s">
        <v>953</v>
      </c>
      <c r="U713" s="137" t="s">
        <v>10</v>
      </c>
    </row>
    <row r="714" spans="1:21" ht="26.5" x14ac:dyDescent="0.35">
      <c r="A714" s="137"/>
      <c r="B714" s="137" t="s">
        <v>1000</v>
      </c>
      <c r="C714" s="137" t="s">
        <v>950</v>
      </c>
      <c r="D714" s="137" t="s">
        <v>10</v>
      </c>
      <c r="R714" s="137"/>
      <c r="S714" s="137" t="s">
        <v>1001</v>
      </c>
      <c r="T714" s="243" t="s">
        <v>953</v>
      </c>
      <c r="U714" s="137" t="s">
        <v>10</v>
      </c>
    </row>
    <row r="715" spans="1:21" ht="26.5" x14ac:dyDescent="0.35">
      <c r="A715" s="137"/>
      <c r="B715" s="137" t="s">
        <v>1002</v>
      </c>
      <c r="C715" s="137" t="s">
        <v>950</v>
      </c>
      <c r="D715" s="137" t="s">
        <v>10</v>
      </c>
      <c r="R715" s="137"/>
      <c r="S715" s="137" t="s">
        <v>1003</v>
      </c>
      <c r="T715" s="243" t="s">
        <v>953</v>
      </c>
      <c r="U715" s="137" t="s">
        <v>10</v>
      </c>
    </row>
    <row r="716" spans="1:21" ht="26.5" x14ac:dyDescent="0.35">
      <c r="A716" s="137"/>
      <c r="B716" s="137" t="s">
        <v>1004</v>
      </c>
      <c r="C716" s="137" t="s">
        <v>950</v>
      </c>
      <c r="D716" s="137" t="s">
        <v>10</v>
      </c>
      <c r="R716" s="137"/>
      <c r="S716" s="137" t="s">
        <v>1005</v>
      </c>
      <c r="T716" s="243" t="s">
        <v>953</v>
      </c>
      <c r="U716" s="137" t="s">
        <v>10</v>
      </c>
    </row>
    <row r="717" spans="1:21" x14ac:dyDescent="0.35">
      <c r="A717" s="137" t="s">
        <v>1006</v>
      </c>
      <c r="B717" s="137" t="s">
        <v>1007</v>
      </c>
      <c r="C717" s="137" t="s">
        <v>10</v>
      </c>
      <c r="D717" s="137" t="s">
        <v>10</v>
      </c>
      <c r="R717" s="137" t="s">
        <v>1008</v>
      </c>
      <c r="S717" s="137" t="s">
        <v>1009</v>
      </c>
      <c r="T717" s="140" t="s">
        <v>10</v>
      </c>
      <c r="U717" s="137" t="s">
        <v>10</v>
      </c>
    </row>
    <row r="718" spans="1:21" x14ac:dyDescent="0.35">
      <c r="A718" s="137"/>
      <c r="B718" s="137" t="s">
        <v>1010</v>
      </c>
      <c r="C718" s="137" t="s">
        <v>10</v>
      </c>
      <c r="D718" s="137" t="s">
        <v>10</v>
      </c>
      <c r="R718" s="137"/>
      <c r="S718" s="137" t="s">
        <v>1011</v>
      </c>
      <c r="T718" s="140" t="s">
        <v>10</v>
      </c>
      <c r="U718" s="137" t="s">
        <v>10</v>
      </c>
    </row>
    <row r="719" spans="1:21" x14ac:dyDescent="0.35">
      <c r="A719" s="137" t="s">
        <v>1012</v>
      </c>
      <c r="B719" s="137" t="s">
        <v>1013</v>
      </c>
      <c r="C719" s="137" t="s">
        <v>1014</v>
      </c>
      <c r="D719" s="137" t="s">
        <v>1015</v>
      </c>
      <c r="R719" s="137" t="s">
        <v>1016</v>
      </c>
      <c r="S719" s="137" t="s">
        <v>1017</v>
      </c>
      <c r="T719" s="140" t="s">
        <v>1018</v>
      </c>
      <c r="U719" s="137" t="s">
        <v>1019</v>
      </c>
    </row>
    <row r="720" spans="1:21" x14ac:dyDescent="0.35">
      <c r="A720" s="137"/>
      <c r="B720" s="137" t="s">
        <v>1020</v>
      </c>
      <c r="C720" s="137" t="s">
        <v>1014</v>
      </c>
      <c r="D720" s="137" t="s">
        <v>1015</v>
      </c>
      <c r="R720" s="137"/>
      <c r="S720" s="137" t="s">
        <v>1021</v>
      </c>
      <c r="T720" s="140" t="s">
        <v>1018</v>
      </c>
      <c r="U720" s="137" t="s">
        <v>1019</v>
      </c>
    </row>
    <row r="721" spans="1:21" x14ac:dyDescent="0.35">
      <c r="A721" s="137"/>
      <c r="B721" s="137" t="s">
        <v>1022</v>
      </c>
      <c r="C721" s="137" t="s">
        <v>1014</v>
      </c>
      <c r="D721" s="137" t="s">
        <v>1015</v>
      </c>
      <c r="R721" s="137"/>
      <c r="S721" s="137" t="s">
        <v>1023</v>
      </c>
      <c r="T721" s="140" t="s">
        <v>1018</v>
      </c>
      <c r="U721" s="137" t="s">
        <v>1019</v>
      </c>
    </row>
    <row r="722" spans="1:21" x14ac:dyDescent="0.35">
      <c r="A722" s="137" t="s">
        <v>1024</v>
      </c>
      <c r="B722" s="137" t="s">
        <v>1025</v>
      </c>
      <c r="C722" s="137" t="s">
        <v>1026</v>
      </c>
      <c r="D722" s="137" t="s">
        <v>10</v>
      </c>
      <c r="R722" s="137" t="s">
        <v>1027</v>
      </c>
      <c r="S722" s="137" t="s">
        <v>1028</v>
      </c>
      <c r="T722" s="140" t="s">
        <v>1029</v>
      </c>
      <c r="U722" s="137" t="s">
        <v>10</v>
      </c>
    </row>
    <row r="723" spans="1:21" x14ac:dyDescent="0.35">
      <c r="A723" s="137"/>
      <c r="B723" s="137" t="s">
        <v>1030</v>
      </c>
      <c r="C723" s="137" t="s">
        <v>1026</v>
      </c>
      <c r="D723" s="137" t="s">
        <v>10</v>
      </c>
      <c r="R723" s="137"/>
      <c r="S723" s="137" t="s">
        <v>1031</v>
      </c>
      <c r="T723" s="140" t="s">
        <v>1029</v>
      </c>
      <c r="U723" s="137" t="s">
        <v>10</v>
      </c>
    </row>
    <row r="724" spans="1:21" x14ac:dyDescent="0.35">
      <c r="A724" s="137"/>
      <c r="B724" s="137" t="s">
        <v>1032</v>
      </c>
      <c r="C724" s="137" t="s">
        <v>1026</v>
      </c>
      <c r="D724" s="137" t="s">
        <v>918</v>
      </c>
      <c r="R724" s="137"/>
      <c r="S724" s="137" t="s">
        <v>1033</v>
      </c>
      <c r="T724" s="140" t="s">
        <v>1029</v>
      </c>
      <c r="U724" s="137" t="s">
        <v>921</v>
      </c>
    </row>
    <row r="725" spans="1:21" x14ac:dyDescent="0.35">
      <c r="A725" s="137"/>
      <c r="B725" s="137"/>
      <c r="C725" s="137"/>
      <c r="D725" s="137" t="s">
        <v>1034</v>
      </c>
      <c r="R725" s="137"/>
      <c r="S725" s="137"/>
      <c r="U725" s="137" t="s">
        <v>1035</v>
      </c>
    </row>
    <row r="726" spans="1:21" x14ac:dyDescent="0.35">
      <c r="A726" s="137"/>
      <c r="B726" s="137" t="s">
        <v>1036</v>
      </c>
      <c r="C726" s="137" t="s">
        <v>1026</v>
      </c>
      <c r="D726" s="137" t="s">
        <v>918</v>
      </c>
      <c r="R726" s="137"/>
      <c r="S726" s="137" t="s">
        <v>1037</v>
      </c>
      <c r="T726" s="140" t="s">
        <v>1029</v>
      </c>
      <c r="U726" s="137" t="s">
        <v>921</v>
      </c>
    </row>
    <row r="727" spans="1:21" x14ac:dyDescent="0.35">
      <c r="A727" s="137"/>
      <c r="B727" s="137"/>
      <c r="C727" s="137"/>
      <c r="D727" s="137" t="s">
        <v>1034</v>
      </c>
      <c r="R727" s="137"/>
      <c r="S727" s="137"/>
      <c r="U727" s="137" t="s">
        <v>1035</v>
      </c>
    </row>
    <row r="728" spans="1:21" x14ac:dyDescent="0.35">
      <c r="A728" s="137"/>
      <c r="B728" s="137" t="s">
        <v>1038</v>
      </c>
      <c r="C728" s="137" t="s">
        <v>1026</v>
      </c>
      <c r="D728" s="137" t="s">
        <v>918</v>
      </c>
      <c r="R728" s="137"/>
      <c r="S728" s="137" t="s">
        <v>1039</v>
      </c>
      <c r="T728" s="140" t="s">
        <v>1029</v>
      </c>
      <c r="U728" s="137" t="s">
        <v>921</v>
      </c>
    </row>
    <row r="729" spans="1:21" x14ac:dyDescent="0.35">
      <c r="A729" s="137"/>
      <c r="B729" s="137"/>
      <c r="C729" s="137"/>
      <c r="D729" s="137" t="s">
        <v>1034</v>
      </c>
      <c r="R729" s="137"/>
      <c r="S729" s="137"/>
      <c r="U729" s="137" t="s">
        <v>1035</v>
      </c>
    </row>
    <row r="730" spans="1:21" x14ac:dyDescent="0.35">
      <c r="A730" s="137" t="s">
        <v>1040</v>
      </c>
      <c r="B730" s="137" t="s">
        <v>1041</v>
      </c>
      <c r="C730" s="137" t="s">
        <v>1042</v>
      </c>
      <c r="D730" s="137" t="s">
        <v>918</v>
      </c>
      <c r="R730" s="137" t="s">
        <v>1043</v>
      </c>
      <c r="S730" s="137" t="s">
        <v>1044</v>
      </c>
      <c r="T730" s="140" t="s">
        <v>1045</v>
      </c>
      <c r="U730" s="137" t="s">
        <v>921</v>
      </c>
    </row>
    <row r="731" spans="1:21" x14ac:dyDescent="0.35">
      <c r="A731" s="137"/>
      <c r="B731" s="137" t="s">
        <v>1046</v>
      </c>
      <c r="C731" s="137" t="s">
        <v>1042</v>
      </c>
      <c r="D731" s="137" t="s">
        <v>10</v>
      </c>
      <c r="R731" s="137"/>
      <c r="S731" s="137" t="s">
        <v>1047</v>
      </c>
      <c r="T731" s="140" t="s">
        <v>1045</v>
      </c>
      <c r="U731" s="137" t="s">
        <v>10</v>
      </c>
    </row>
    <row r="732" spans="1:21" x14ac:dyDescent="0.35">
      <c r="A732" s="137"/>
      <c r="B732" s="137" t="s">
        <v>1048</v>
      </c>
      <c r="C732" s="137" t="s">
        <v>1042</v>
      </c>
      <c r="D732" s="137" t="s">
        <v>918</v>
      </c>
      <c r="R732" s="137"/>
      <c r="S732" s="137" t="s">
        <v>1049</v>
      </c>
      <c r="T732" s="140" t="s">
        <v>1045</v>
      </c>
      <c r="U732" s="137" t="s">
        <v>921</v>
      </c>
    </row>
    <row r="733" spans="1:21" x14ac:dyDescent="0.35">
      <c r="A733" s="137"/>
      <c r="B733" s="137"/>
      <c r="C733" s="137"/>
      <c r="D733" s="137" t="s">
        <v>1034</v>
      </c>
      <c r="R733" s="137"/>
      <c r="S733" s="137"/>
      <c r="U733" s="137" t="s">
        <v>1035</v>
      </c>
    </row>
    <row r="734" spans="1:21" x14ac:dyDescent="0.35">
      <c r="A734" s="137"/>
      <c r="B734" s="137" t="s">
        <v>1050</v>
      </c>
      <c r="C734" s="137" t="s">
        <v>1042</v>
      </c>
      <c r="D734" s="137" t="s">
        <v>918</v>
      </c>
      <c r="R734" s="137"/>
      <c r="S734" s="137" t="s">
        <v>1051</v>
      </c>
      <c r="T734" s="140" t="s">
        <v>1045</v>
      </c>
      <c r="U734" s="137" t="s">
        <v>921</v>
      </c>
    </row>
    <row r="735" spans="1:21" x14ac:dyDescent="0.35">
      <c r="A735" s="137" t="s">
        <v>1052</v>
      </c>
      <c r="B735" s="137" t="s">
        <v>1053</v>
      </c>
      <c r="C735" s="137" t="s">
        <v>1054</v>
      </c>
      <c r="D735" s="137" t="s">
        <v>1015</v>
      </c>
      <c r="R735" s="137" t="s">
        <v>1055</v>
      </c>
      <c r="S735" s="137" t="s">
        <v>1056</v>
      </c>
      <c r="T735" s="140" t="s">
        <v>1057</v>
      </c>
      <c r="U735" s="137" t="s">
        <v>1019</v>
      </c>
    </row>
    <row r="736" spans="1:21" x14ac:dyDescent="0.35">
      <c r="A736" s="137"/>
      <c r="B736" s="137"/>
      <c r="C736" s="137"/>
      <c r="D736" s="137" t="s">
        <v>1034</v>
      </c>
      <c r="R736" s="137"/>
      <c r="S736" s="137"/>
      <c r="U736" s="137" t="s">
        <v>1035</v>
      </c>
    </row>
    <row r="737" spans="1:21" x14ac:dyDescent="0.35">
      <c r="A737" s="137"/>
      <c r="B737" s="137" t="s">
        <v>1058</v>
      </c>
      <c r="C737" s="137" t="s">
        <v>1054</v>
      </c>
      <c r="D737" s="137" t="s">
        <v>1015</v>
      </c>
      <c r="R737" s="137"/>
      <c r="S737" s="137" t="s">
        <v>1059</v>
      </c>
      <c r="T737" s="140" t="s">
        <v>1057</v>
      </c>
      <c r="U737" s="137" t="s">
        <v>1019</v>
      </c>
    </row>
    <row r="738" spans="1:21" x14ac:dyDescent="0.35">
      <c r="A738" s="137"/>
      <c r="B738" s="137"/>
      <c r="C738" s="137"/>
      <c r="D738" s="137" t="s">
        <v>1034</v>
      </c>
      <c r="R738" s="137"/>
      <c r="S738" s="137"/>
      <c r="U738" s="137" t="s">
        <v>1035</v>
      </c>
    </row>
    <row r="739" spans="1:21" x14ac:dyDescent="0.35">
      <c r="A739" s="137"/>
      <c r="B739" s="137" t="s">
        <v>1060</v>
      </c>
      <c r="C739" s="137" t="s">
        <v>1054</v>
      </c>
      <c r="D739" s="137" t="s">
        <v>1015</v>
      </c>
      <c r="R739" s="137"/>
      <c r="S739" s="137" t="s">
        <v>1061</v>
      </c>
      <c r="T739" s="140" t="s">
        <v>1057</v>
      </c>
      <c r="U739" s="137" t="s">
        <v>1019</v>
      </c>
    </row>
    <row r="740" spans="1:21" x14ac:dyDescent="0.35">
      <c r="A740" s="137"/>
      <c r="B740" s="137" t="s">
        <v>1062</v>
      </c>
      <c r="C740" s="137" t="s">
        <v>1054</v>
      </c>
      <c r="D740" s="137" t="s">
        <v>1015</v>
      </c>
      <c r="R740" s="137"/>
      <c r="S740" s="137" t="s">
        <v>1063</v>
      </c>
      <c r="T740" s="140" t="s">
        <v>1057</v>
      </c>
      <c r="U740" s="137" t="s">
        <v>1019</v>
      </c>
    </row>
    <row r="741" spans="1:21" x14ac:dyDescent="0.35">
      <c r="A741" s="137"/>
      <c r="B741" s="137" t="s">
        <v>1064</v>
      </c>
      <c r="C741" s="137" t="s">
        <v>1054</v>
      </c>
      <c r="D741" s="137" t="s">
        <v>1015</v>
      </c>
      <c r="R741" s="137"/>
      <c r="S741" s="137" t="s">
        <v>1065</v>
      </c>
      <c r="T741" s="140" t="s">
        <v>1057</v>
      </c>
      <c r="U741" s="137" t="s">
        <v>1019</v>
      </c>
    </row>
    <row r="742" spans="1:21" x14ac:dyDescent="0.35">
      <c r="A742" s="137"/>
      <c r="B742" s="137" t="s">
        <v>1066</v>
      </c>
      <c r="C742" s="137" t="s">
        <v>1067</v>
      </c>
      <c r="D742" s="137" t="s">
        <v>918</v>
      </c>
      <c r="R742" s="137"/>
      <c r="S742" s="137" t="s">
        <v>1068</v>
      </c>
      <c r="T742" s="140" t="s">
        <v>1069</v>
      </c>
      <c r="U742" s="137" t="s">
        <v>921</v>
      </c>
    </row>
    <row r="743" spans="1:21" x14ac:dyDescent="0.35">
      <c r="A743" s="137"/>
      <c r="B743" s="137"/>
      <c r="C743" s="137"/>
      <c r="D743" s="137" t="s">
        <v>1034</v>
      </c>
      <c r="R743" s="137"/>
      <c r="S743" s="137"/>
      <c r="U743" s="137" t="s">
        <v>1035</v>
      </c>
    </row>
    <row r="744" spans="1:21" x14ac:dyDescent="0.35">
      <c r="A744" s="137"/>
      <c r="B744" s="137" t="s">
        <v>1070</v>
      </c>
      <c r="C744" s="137" t="s">
        <v>1067</v>
      </c>
      <c r="D744" s="137" t="s">
        <v>918</v>
      </c>
      <c r="R744" s="137"/>
      <c r="S744" s="137" t="s">
        <v>1071</v>
      </c>
      <c r="T744" s="140" t="s">
        <v>1069</v>
      </c>
      <c r="U744" s="137" t="s">
        <v>921</v>
      </c>
    </row>
    <row r="745" spans="1:21" x14ac:dyDescent="0.35">
      <c r="A745" s="137"/>
      <c r="B745" s="137"/>
      <c r="C745" s="137"/>
      <c r="D745" s="137" t="s">
        <v>1034</v>
      </c>
      <c r="R745" s="137"/>
      <c r="S745" s="137"/>
      <c r="U745" s="137" t="s">
        <v>1035</v>
      </c>
    </row>
    <row r="746" spans="1:21" x14ac:dyDescent="0.35">
      <c r="A746" s="137" t="s">
        <v>1072</v>
      </c>
      <c r="B746" s="137" t="s">
        <v>1073</v>
      </c>
      <c r="C746" s="137" t="s">
        <v>1074</v>
      </c>
      <c r="D746" s="137" t="s">
        <v>10</v>
      </c>
      <c r="R746" s="137" t="s">
        <v>1075</v>
      </c>
      <c r="S746" s="137" t="s">
        <v>1076</v>
      </c>
      <c r="T746" s="140" t="s">
        <v>1077</v>
      </c>
      <c r="U746" s="137" t="s">
        <v>10</v>
      </c>
    </row>
    <row r="747" spans="1:21" x14ac:dyDescent="0.35">
      <c r="A747" s="137"/>
      <c r="B747" s="137" t="s">
        <v>1078</v>
      </c>
      <c r="C747" s="137" t="s">
        <v>1074</v>
      </c>
      <c r="D747" s="137" t="s">
        <v>10</v>
      </c>
      <c r="R747" s="137"/>
      <c r="S747" s="137" t="s">
        <v>1079</v>
      </c>
      <c r="T747" s="140" t="s">
        <v>1077</v>
      </c>
      <c r="U747" s="137" t="s">
        <v>10</v>
      </c>
    </row>
    <row r="748" spans="1:21" x14ac:dyDescent="0.35">
      <c r="A748" s="137"/>
      <c r="B748" s="137" t="s">
        <v>1080</v>
      </c>
      <c r="C748" s="137" t="s">
        <v>1074</v>
      </c>
      <c r="D748" s="137" t="s">
        <v>918</v>
      </c>
      <c r="R748" s="137"/>
      <c r="S748" s="137" t="s">
        <v>1081</v>
      </c>
      <c r="T748" s="140" t="s">
        <v>1077</v>
      </c>
      <c r="U748" s="137" t="s">
        <v>921</v>
      </c>
    </row>
    <row r="749" spans="1:21" x14ac:dyDescent="0.35">
      <c r="A749" s="137"/>
      <c r="B749" s="137"/>
      <c r="C749" s="137"/>
      <c r="D749" s="137" t="s">
        <v>1034</v>
      </c>
      <c r="R749" s="137"/>
      <c r="S749" s="137"/>
      <c r="U749" s="137" t="s">
        <v>1035</v>
      </c>
    </row>
    <row r="750" spans="1:21" x14ac:dyDescent="0.35">
      <c r="A750" s="137"/>
      <c r="B750" s="137" t="s">
        <v>1082</v>
      </c>
      <c r="C750" s="137" t="s">
        <v>1074</v>
      </c>
      <c r="D750" s="137" t="s">
        <v>918</v>
      </c>
      <c r="R750" s="137"/>
      <c r="S750" s="137" t="s">
        <v>1083</v>
      </c>
      <c r="T750" s="140" t="s">
        <v>1077</v>
      </c>
      <c r="U750" s="137" t="s">
        <v>921</v>
      </c>
    </row>
    <row r="751" spans="1:21" x14ac:dyDescent="0.35">
      <c r="A751" s="137"/>
      <c r="B751" s="137" t="s">
        <v>1084</v>
      </c>
      <c r="C751" s="137" t="s">
        <v>1074</v>
      </c>
      <c r="D751" s="137" t="s">
        <v>918</v>
      </c>
      <c r="R751" s="137"/>
      <c r="S751" s="137" t="s">
        <v>1085</v>
      </c>
      <c r="T751" s="140" t="s">
        <v>1077</v>
      </c>
      <c r="U751" s="137" t="s">
        <v>921</v>
      </c>
    </row>
    <row r="752" spans="1:21" x14ac:dyDescent="0.35">
      <c r="A752" s="137" t="s">
        <v>1086</v>
      </c>
      <c r="B752" s="137" t="s">
        <v>1087</v>
      </c>
      <c r="C752" s="137" t="s">
        <v>10</v>
      </c>
      <c r="D752" s="137" t="s">
        <v>10</v>
      </c>
      <c r="R752" s="137" t="s">
        <v>1088</v>
      </c>
      <c r="S752" s="137" t="s">
        <v>1089</v>
      </c>
      <c r="T752" s="140" t="s">
        <v>10</v>
      </c>
      <c r="U752" s="137" t="s">
        <v>10</v>
      </c>
    </row>
    <row r="753" spans="1:21" x14ac:dyDescent="0.35">
      <c r="A753" s="137"/>
      <c r="B753" s="137" t="s">
        <v>1090</v>
      </c>
      <c r="C753" s="137" t="s">
        <v>10</v>
      </c>
      <c r="D753" s="137" t="s">
        <v>10</v>
      </c>
      <c r="R753" s="137"/>
      <c r="S753" s="137" t="s">
        <v>1091</v>
      </c>
      <c r="T753" s="140" t="s">
        <v>10</v>
      </c>
      <c r="U753" s="137" t="s">
        <v>10</v>
      </c>
    </row>
    <row r="754" spans="1:21" x14ac:dyDescent="0.35">
      <c r="A754" s="137" t="s">
        <v>1092</v>
      </c>
      <c r="B754" s="137" t="s">
        <v>1093</v>
      </c>
      <c r="C754" s="137" t="s">
        <v>935</v>
      </c>
      <c r="D754" s="137" t="s">
        <v>863</v>
      </c>
      <c r="R754" s="137" t="s">
        <v>1094</v>
      </c>
      <c r="S754" s="137" t="s">
        <v>1095</v>
      </c>
      <c r="T754" s="242" t="s">
        <v>937</v>
      </c>
      <c r="U754" s="137" t="s">
        <v>866</v>
      </c>
    </row>
    <row r="755" spans="1:21" x14ac:dyDescent="0.35">
      <c r="A755" s="137"/>
      <c r="B755" s="137" t="s">
        <v>1096</v>
      </c>
      <c r="C755" s="137" t="s">
        <v>935</v>
      </c>
      <c r="D755" s="137" t="s">
        <v>10</v>
      </c>
      <c r="R755" s="137"/>
      <c r="S755" s="137" t="s">
        <v>1097</v>
      </c>
      <c r="T755" s="242" t="s">
        <v>937</v>
      </c>
      <c r="U755" s="137" t="s">
        <v>10</v>
      </c>
    </row>
    <row r="756" spans="1:21" x14ac:dyDescent="0.35">
      <c r="A756" s="137"/>
      <c r="B756" s="137" t="s">
        <v>1098</v>
      </c>
      <c r="C756" s="137" t="s">
        <v>935</v>
      </c>
      <c r="D756" s="137" t="s">
        <v>863</v>
      </c>
      <c r="R756" s="137"/>
      <c r="S756" s="137" t="s">
        <v>1099</v>
      </c>
      <c r="T756" s="242" t="s">
        <v>937</v>
      </c>
      <c r="U756" s="137" t="s">
        <v>866</v>
      </c>
    </row>
    <row r="757" spans="1:21" x14ac:dyDescent="0.35">
      <c r="A757" s="137" t="s">
        <v>1100</v>
      </c>
      <c r="B757" s="137" t="s">
        <v>1101</v>
      </c>
      <c r="C757" s="137" t="s">
        <v>10</v>
      </c>
      <c r="D757" s="137" t="s">
        <v>10</v>
      </c>
      <c r="R757" s="137" t="s">
        <v>1102</v>
      </c>
      <c r="S757" s="137" t="s">
        <v>1103</v>
      </c>
      <c r="T757" s="140" t="s">
        <v>10</v>
      </c>
      <c r="U757" s="137" t="s">
        <v>10</v>
      </c>
    </row>
    <row r="758" spans="1:21" x14ac:dyDescent="0.35">
      <c r="A758" s="137" t="s">
        <v>1104</v>
      </c>
      <c r="B758" s="137" t="s">
        <v>1105</v>
      </c>
      <c r="C758" s="137" t="s">
        <v>1106</v>
      </c>
      <c r="D758" s="137" t="s">
        <v>10</v>
      </c>
      <c r="R758" s="137" t="s">
        <v>1107</v>
      </c>
      <c r="S758" s="137" t="s">
        <v>1108</v>
      </c>
      <c r="T758" s="137" t="s">
        <v>1109</v>
      </c>
      <c r="U758" s="137" t="s">
        <v>10</v>
      </c>
    </row>
    <row r="759" spans="1:21" x14ac:dyDescent="0.35">
      <c r="A759" s="137"/>
      <c r="B759" s="137" t="s">
        <v>1110</v>
      </c>
      <c r="C759" s="137" t="s">
        <v>1106</v>
      </c>
      <c r="D759" s="137" t="s">
        <v>10</v>
      </c>
      <c r="R759" s="137"/>
      <c r="S759" s="137" t="s">
        <v>1111</v>
      </c>
      <c r="T759" s="137" t="s">
        <v>1109</v>
      </c>
      <c r="U759" s="137" t="s">
        <v>10</v>
      </c>
    </row>
    <row r="760" spans="1:21" x14ac:dyDescent="0.35">
      <c r="A760" s="137"/>
      <c r="B760" s="137" t="s">
        <v>1112</v>
      </c>
      <c r="C760" s="137" t="s">
        <v>10</v>
      </c>
      <c r="D760" s="137" t="s">
        <v>10</v>
      </c>
      <c r="R760" s="137"/>
      <c r="S760" s="137" t="s">
        <v>1113</v>
      </c>
      <c r="T760" s="140" t="s">
        <v>10</v>
      </c>
      <c r="U760" s="137" t="s">
        <v>10</v>
      </c>
    </row>
    <row r="761" spans="1:21" x14ac:dyDescent="0.35">
      <c r="A761" s="137"/>
      <c r="B761" s="137" t="s">
        <v>1114</v>
      </c>
      <c r="C761" s="137" t="s">
        <v>1106</v>
      </c>
      <c r="D761" s="137" t="s">
        <v>10</v>
      </c>
      <c r="R761" s="137"/>
      <c r="S761" s="137" t="s">
        <v>1115</v>
      </c>
      <c r="T761" s="137" t="s">
        <v>1109</v>
      </c>
      <c r="U761" s="137" t="s">
        <v>10</v>
      </c>
    </row>
    <row r="762" spans="1:21" x14ac:dyDescent="0.35">
      <c r="A762" s="137"/>
      <c r="B762" s="137" t="s">
        <v>1116</v>
      </c>
      <c r="C762" s="137" t="s">
        <v>1106</v>
      </c>
      <c r="D762" s="137" t="s">
        <v>1117</v>
      </c>
      <c r="R762" s="137"/>
      <c r="S762" s="137" t="s">
        <v>1118</v>
      </c>
      <c r="T762" s="137" t="s">
        <v>1109</v>
      </c>
      <c r="U762" s="137" t="s">
        <v>1119</v>
      </c>
    </row>
    <row r="763" spans="1:21" x14ac:dyDescent="0.35">
      <c r="A763" s="137"/>
      <c r="B763" s="137" t="s">
        <v>1120</v>
      </c>
      <c r="C763" s="137" t="s">
        <v>1106</v>
      </c>
      <c r="D763" s="137" t="s">
        <v>10</v>
      </c>
      <c r="R763" s="137"/>
      <c r="S763" s="137" t="s">
        <v>1121</v>
      </c>
      <c r="T763" s="137" t="s">
        <v>1109</v>
      </c>
      <c r="U763" s="137" t="s">
        <v>10</v>
      </c>
    </row>
    <row r="764" spans="1:21" x14ac:dyDescent="0.35">
      <c r="A764" s="137"/>
      <c r="B764" s="137" t="s">
        <v>1122</v>
      </c>
      <c r="C764" s="137" t="s">
        <v>1106</v>
      </c>
      <c r="D764" s="137" t="s">
        <v>10</v>
      </c>
      <c r="R764" s="137"/>
      <c r="S764" s="137" t="s">
        <v>1123</v>
      </c>
      <c r="T764" s="137" t="s">
        <v>1109</v>
      </c>
      <c r="U764" s="137" t="s">
        <v>10</v>
      </c>
    </row>
    <row r="765" spans="1:21" x14ac:dyDescent="0.35">
      <c r="A765" s="137"/>
      <c r="B765" s="137" t="s">
        <v>1124</v>
      </c>
      <c r="C765" s="137" t="s">
        <v>1106</v>
      </c>
      <c r="D765" s="137" t="s">
        <v>10</v>
      </c>
      <c r="R765" s="137"/>
      <c r="S765" s="137" t="s">
        <v>1125</v>
      </c>
      <c r="T765" s="137" t="s">
        <v>1109</v>
      </c>
      <c r="U765" s="137" t="s">
        <v>10</v>
      </c>
    </row>
    <row r="766" spans="1:21" x14ac:dyDescent="0.35">
      <c r="A766" s="137"/>
      <c r="B766" s="137" t="s">
        <v>1126</v>
      </c>
      <c r="C766" s="137" t="s">
        <v>1106</v>
      </c>
      <c r="D766" s="137" t="s">
        <v>1117</v>
      </c>
      <c r="R766" s="137"/>
      <c r="S766" s="137" t="s">
        <v>1127</v>
      </c>
      <c r="T766" s="137" t="s">
        <v>1109</v>
      </c>
      <c r="U766" s="137" t="s">
        <v>1119</v>
      </c>
    </row>
    <row r="767" spans="1:21" x14ac:dyDescent="0.35">
      <c r="A767" s="137"/>
      <c r="B767" s="137"/>
      <c r="C767" s="137"/>
      <c r="D767" s="137" t="s">
        <v>1034</v>
      </c>
      <c r="R767" s="137"/>
      <c r="S767" s="137"/>
      <c r="U767" s="137" t="s">
        <v>1035</v>
      </c>
    </row>
    <row r="768" spans="1:21" x14ac:dyDescent="0.35">
      <c r="A768" s="137"/>
      <c r="B768" s="137" t="s">
        <v>1128</v>
      </c>
      <c r="C768" s="137" t="s">
        <v>1106</v>
      </c>
      <c r="D768" s="137" t="s">
        <v>1117</v>
      </c>
      <c r="R768" s="137"/>
      <c r="S768" s="137" t="s">
        <v>1129</v>
      </c>
      <c r="T768" s="137" t="s">
        <v>1109</v>
      </c>
      <c r="U768" s="137" t="s">
        <v>1119</v>
      </c>
    </row>
    <row r="769" spans="1:27" x14ac:dyDescent="0.35">
      <c r="A769" s="137"/>
      <c r="B769" s="137"/>
      <c r="C769" s="137"/>
      <c r="D769" s="137" t="s">
        <v>1034</v>
      </c>
      <c r="R769" s="137"/>
      <c r="S769" s="137"/>
      <c r="U769" s="137" t="s">
        <v>1035</v>
      </c>
    </row>
    <row r="770" spans="1:27" x14ac:dyDescent="0.35">
      <c r="A770" s="137" t="s">
        <v>1130</v>
      </c>
      <c r="B770" s="137" t="s">
        <v>1131</v>
      </c>
      <c r="C770" s="137" t="s">
        <v>1132</v>
      </c>
      <c r="D770" s="137" t="s">
        <v>863</v>
      </c>
      <c r="R770" s="137" t="s">
        <v>1133</v>
      </c>
      <c r="S770" s="137" t="s">
        <v>1134</v>
      </c>
      <c r="T770" s="137" t="s">
        <v>1135</v>
      </c>
      <c r="U770" s="137" t="s">
        <v>866</v>
      </c>
    </row>
    <row r="771" spans="1:27" x14ac:dyDescent="0.35">
      <c r="A771" s="137"/>
      <c r="B771" s="137" t="s">
        <v>1136</v>
      </c>
      <c r="C771" s="137" t="s">
        <v>1132</v>
      </c>
      <c r="D771" s="137" t="s">
        <v>10</v>
      </c>
      <c r="R771" s="137"/>
      <c r="S771" s="137" t="s">
        <v>1137</v>
      </c>
      <c r="T771" s="137" t="s">
        <v>1135</v>
      </c>
      <c r="U771" s="137" t="s">
        <v>10</v>
      </c>
    </row>
    <row r="772" spans="1:27" x14ac:dyDescent="0.35">
      <c r="A772" s="137"/>
      <c r="B772" s="137" t="s">
        <v>1138</v>
      </c>
      <c r="C772" s="137" t="s">
        <v>10</v>
      </c>
      <c r="D772" s="137" t="s">
        <v>10</v>
      </c>
      <c r="R772" s="137"/>
      <c r="S772" s="137" t="s">
        <v>1139</v>
      </c>
      <c r="T772" s="140" t="s">
        <v>10</v>
      </c>
      <c r="U772" s="137" t="s">
        <v>10</v>
      </c>
    </row>
    <row r="773" spans="1:27" ht="39" x14ac:dyDescent="0.35">
      <c r="A773" s="137" t="s">
        <v>1140</v>
      </c>
      <c r="B773" s="137" t="s">
        <v>1141</v>
      </c>
      <c r="C773" s="242" t="s">
        <v>1142</v>
      </c>
      <c r="D773" s="137" t="s">
        <v>863</v>
      </c>
      <c r="R773" s="137" t="s">
        <v>1143</v>
      </c>
      <c r="S773" s="137" t="s">
        <v>1144</v>
      </c>
      <c r="T773" s="242" t="s">
        <v>1145</v>
      </c>
      <c r="U773" s="137" t="s">
        <v>866</v>
      </c>
    </row>
    <row r="774" spans="1:27" x14ac:dyDescent="0.35">
      <c r="A774" s="137"/>
      <c r="B774" s="137"/>
      <c r="C774" s="137"/>
      <c r="D774" s="137" t="s">
        <v>871</v>
      </c>
      <c r="R774" s="137"/>
      <c r="S774" s="137"/>
      <c r="U774" s="137" t="s">
        <v>874</v>
      </c>
    </row>
    <row r="775" spans="1:27" x14ac:dyDescent="0.35">
      <c r="A775" s="137"/>
      <c r="B775" s="137" t="s">
        <v>1146</v>
      </c>
      <c r="C775" s="137" t="s">
        <v>935</v>
      </c>
      <c r="D775" s="137" t="s">
        <v>863</v>
      </c>
      <c r="R775" s="137"/>
      <c r="S775" s="137" t="s">
        <v>1147</v>
      </c>
      <c r="T775" s="137" t="s">
        <v>937</v>
      </c>
      <c r="U775" s="137" t="s">
        <v>866</v>
      </c>
    </row>
    <row r="776" spans="1:27" ht="26" x14ac:dyDescent="0.35">
      <c r="A776" s="137" t="s">
        <v>1148</v>
      </c>
      <c r="B776" s="137" t="s">
        <v>1149</v>
      </c>
      <c r="C776" s="242" t="s">
        <v>1150</v>
      </c>
      <c r="D776" s="137" t="s">
        <v>871</v>
      </c>
      <c r="R776" s="137" t="s">
        <v>1151</v>
      </c>
      <c r="S776" s="137" t="s">
        <v>1152</v>
      </c>
      <c r="T776" s="242" t="s">
        <v>1153</v>
      </c>
      <c r="U776" s="137" t="s">
        <v>874</v>
      </c>
    </row>
    <row r="777" spans="1:27" x14ac:dyDescent="0.35">
      <c r="A777" s="137" t="s">
        <v>1154</v>
      </c>
      <c r="B777" s="137" t="s">
        <v>1155</v>
      </c>
      <c r="C777" s="137" t="s">
        <v>10</v>
      </c>
      <c r="D777" s="137" t="s">
        <v>10</v>
      </c>
      <c r="R777" s="137" t="s">
        <v>1156</v>
      </c>
      <c r="S777" s="137" t="s">
        <v>1157</v>
      </c>
      <c r="T777" s="140" t="s">
        <v>10</v>
      </c>
      <c r="U777" s="137" t="s">
        <v>10</v>
      </c>
    </row>
    <row r="778" spans="1:27" x14ac:dyDescent="0.35">
      <c r="A778" s="137" t="s">
        <v>1158</v>
      </c>
      <c r="B778" s="137" t="s">
        <v>1159</v>
      </c>
      <c r="C778" s="137" t="s">
        <v>1160</v>
      </c>
      <c r="D778" s="137" t="s">
        <v>10</v>
      </c>
      <c r="R778" s="137" t="s">
        <v>1161</v>
      </c>
      <c r="S778" s="137" t="s">
        <v>1162</v>
      </c>
      <c r="T778" s="140" t="s">
        <v>1163</v>
      </c>
      <c r="U778" s="137" t="s">
        <v>10</v>
      </c>
    </row>
    <row r="779" spans="1:27" x14ac:dyDescent="0.35">
      <c r="A779" s="137" t="s">
        <v>1164</v>
      </c>
      <c r="B779" s="137" t="s">
        <v>1165</v>
      </c>
      <c r="C779" s="137" t="s">
        <v>1160</v>
      </c>
      <c r="D779" s="137" t="s">
        <v>10</v>
      </c>
      <c r="R779" s="137" t="s">
        <v>1166</v>
      </c>
      <c r="S779" s="137" t="s">
        <v>1167</v>
      </c>
      <c r="T779" s="140" t="s">
        <v>1163</v>
      </c>
      <c r="U779" s="137" t="s">
        <v>10</v>
      </c>
    </row>
    <row r="780" spans="1:27" x14ac:dyDescent="0.35">
      <c r="A780" s="137" t="s">
        <v>1168</v>
      </c>
      <c r="B780" s="137" t="s">
        <v>1169</v>
      </c>
      <c r="C780" s="137" t="s">
        <v>10</v>
      </c>
      <c r="D780" s="137" t="s">
        <v>10</v>
      </c>
      <c r="R780" s="137" t="s">
        <v>1170</v>
      </c>
      <c r="S780" s="137" t="s">
        <v>1171</v>
      </c>
      <c r="T780" s="140" t="s">
        <v>10</v>
      </c>
      <c r="U780" s="137" t="s">
        <v>10</v>
      </c>
    </row>
    <row r="781" spans="1:27" ht="26.5" x14ac:dyDescent="0.35">
      <c r="A781" s="137" t="s">
        <v>1172</v>
      </c>
      <c r="B781" s="137" t="s">
        <v>1173</v>
      </c>
      <c r="C781" s="137" t="s">
        <v>968</v>
      </c>
      <c r="D781" s="137" t="s">
        <v>10</v>
      </c>
      <c r="R781" s="137" t="s">
        <v>1174</v>
      </c>
      <c r="S781" s="137" t="s">
        <v>1175</v>
      </c>
      <c r="T781" s="243" t="s">
        <v>971</v>
      </c>
      <c r="U781" s="137" t="s">
        <v>10</v>
      </c>
    </row>
    <row r="782" spans="1:27" ht="26.5" x14ac:dyDescent="0.35">
      <c r="A782" s="137" t="s">
        <v>1176</v>
      </c>
      <c r="B782" s="137" t="s">
        <v>1177</v>
      </c>
      <c r="C782" s="137" t="s">
        <v>968</v>
      </c>
      <c r="D782" s="137" t="s">
        <v>891</v>
      </c>
      <c r="R782" s="137" t="s">
        <v>1178</v>
      </c>
      <c r="S782" s="137" t="s">
        <v>1179</v>
      </c>
      <c r="T782" s="243" t="s">
        <v>971</v>
      </c>
      <c r="U782" s="137" t="s">
        <v>894</v>
      </c>
      <c r="V782"/>
      <c r="W782"/>
      <c r="X782"/>
      <c r="Y782"/>
      <c r="Z782"/>
      <c r="AA782"/>
    </row>
    <row r="783" spans="1:27" x14ac:dyDescent="0.35">
      <c r="A783" s="137"/>
      <c r="B783" s="137" t="s">
        <v>1180</v>
      </c>
      <c r="C783" s="137" t="s">
        <v>10</v>
      </c>
      <c r="D783" s="137" t="s">
        <v>10</v>
      </c>
      <c r="R783" s="137"/>
      <c r="S783" s="137" t="s">
        <v>1181</v>
      </c>
      <c r="T783" s="140" t="s">
        <v>10</v>
      </c>
      <c r="U783" s="137" t="s">
        <v>10</v>
      </c>
      <c r="V783"/>
      <c r="W783"/>
      <c r="X783"/>
      <c r="Y783"/>
      <c r="Z783"/>
      <c r="AA783"/>
    </row>
    <row r="784" spans="1:27" x14ac:dyDescent="0.35">
      <c r="A784" s="137" t="s">
        <v>1182</v>
      </c>
      <c r="B784" s="137" t="s">
        <v>1183</v>
      </c>
      <c r="C784" s="137" t="s">
        <v>10</v>
      </c>
      <c r="D784" s="137" t="s">
        <v>10</v>
      </c>
      <c r="R784" s="137" t="s">
        <v>1184</v>
      </c>
      <c r="S784" s="137" t="s">
        <v>1185</v>
      </c>
      <c r="T784" s="140" t="s">
        <v>10</v>
      </c>
      <c r="U784" s="137" t="s">
        <v>10</v>
      </c>
      <c r="V784"/>
      <c r="W784"/>
      <c r="X784"/>
      <c r="Y784"/>
      <c r="Z784"/>
      <c r="AA784"/>
    </row>
    <row r="785" spans="1:27" x14ac:dyDescent="0.35">
      <c r="A785" s="137"/>
      <c r="B785" s="137" t="s">
        <v>1186</v>
      </c>
      <c r="C785" s="137" t="s">
        <v>10</v>
      </c>
      <c r="D785" s="137" t="s">
        <v>10</v>
      </c>
      <c r="R785" s="137"/>
      <c r="S785" s="137" t="s">
        <v>1187</v>
      </c>
      <c r="T785" s="140" t="s">
        <v>10</v>
      </c>
      <c r="U785" s="137" t="s">
        <v>10</v>
      </c>
      <c r="V785"/>
      <c r="W785"/>
      <c r="X785"/>
      <c r="Y785"/>
      <c r="Z785"/>
      <c r="AA785"/>
    </row>
    <row r="786" spans="1:27" ht="39.5" x14ac:dyDescent="0.35">
      <c r="A786" s="137" t="s">
        <v>1188</v>
      </c>
      <c r="B786" s="137" t="s">
        <v>1189</v>
      </c>
      <c r="C786" s="242" t="s">
        <v>1190</v>
      </c>
      <c r="D786" s="137" t="s">
        <v>891</v>
      </c>
      <c r="R786" s="137" t="s">
        <v>1191</v>
      </c>
      <c r="S786" s="137" t="s">
        <v>1192</v>
      </c>
      <c r="T786" s="243" t="s">
        <v>1193</v>
      </c>
      <c r="U786" s="137" t="s">
        <v>894</v>
      </c>
      <c r="V786"/>
      <c r="W786"/>
      <c r="X786"/>
      <c r="Y786"/>
      <c r="Z786"/>
      <c r="AA786"/>
    </row>
    <row r="787" spans="1:27" x14ac:dyDescent="0.35">
      <c r="A787" s="137" t="s">
        <v>1194</v>
      </c>
      <c r="B787" s="137" t="s">
        <v>1195</v>
      </c>
      <c r="C787" s="137" t="s">
        <v>890</v>
      </c>
      <c r="D787" s="137" t="s">
        <v>871</v>
      </c>
      <c r="R787" s="137" t="s">
        <v>1196</v>
      </c>
      <c r="S787" s="137" t="s">
        <v>1197</v>
      </c>
      <c r="T787" s="140" t="s">
        <v>893</v>
      </c>
      <c r="U787" s="137" t="s">
        <v>874</v>
      </c>
      <c r="V787"/>
      <c r="W787"/>
      <c r="X787"/>
      <c r="Y787"/>
      <c r="Z787"/>
      <c r="AA787"/>
    </row>
    <row r="791" spans="1:27" s="141" customFormat="1" x14ac:dyDescent="0.35">
      <c r="A791" s="149" t="s">
        <v>1198</v>
      </c>
      <c r="B791" s="149"/>
      <c r="C791" s="149"/>
      <c r="D791" s="149"/>
      <c r="E791" s="149"/>
      <c r="F791" s="149"/>
      <c r="G791" s="149"/>
      <c r="H791" s="149"/>
      <c r="I791" s="149"/>
      <c r="J791" s="149"/>
      <c r="K791" s="149"/>
      <c r="L791" s="149"/>
      <c r="M791" s="149"/>
      <c r="N791" s="149"/>
      <c r="O791" s="149"/>
      <c r="P791" s="149"/>
      <c r="Q791" s="149"/>
      <c r="R791" s="149"/>
      <c r="S791" s="149"/>
      <c r="T791" s="149"/>
      <c r="U791" s="149"/>
      <c r="V791" s="149"/>
      <c r="W791" s="149"/>
      <c r="X791" s="149"/>
      <c r="Y791" s="152"/>
      <c r="Z791" s="152"/>
      <c r="AA791" s="152"/>
    </row>
    <row r="792" spans="1:27" x14ac:dyDescent="0.35">
      <c r="A792" s="140" t="s">
        <v>107</v>
      </c>
      <c r="R792" s="140" t="s">
        <v>1199</v>
      </c>
    </row>
    <row r="794" spans="1:27" x14ac:dyDescent="0.35">
      <c r="A794" s="140" t="s">
        <v>1200</v>
      </c>
      <c r="B794" s="140" t="s">
        <v>1201</v>
      </c>
      <c r="C794" s="140" t="s">
        <v>1202</v>
      </c>
      <c r="D794" s="140" t="s">
        <v>826</v>
      </c>
      <c r="E794" s="140" t="s">
        <v>827</v>
      </c>
      <c r="R794" s="140" t="s">
        <v>1203</v>
      </c>
      <c r="S794" s="140" t="s">
        <v>1204</v>
      </c>
      <c r="T794" s="140" t="s">
        <v>1205</v>
      </c>
      <c r="U794" s="137" t="s">
        <v>830</v>
      </c>
      <c r="V794" s="140" t="s">
        <v>831</v>
      </c>
    </row>
    <row r="795" spans="1:27" ht="26.5" x14ac:dyDescent="0.35">
      <c r="A795" s="140" t="s">
        <v>1206</v>
      </c>
      <c r="B795" s="140" t="s">
        <v>1207</v>
      </c>
      <c r="C795" s="140" t="s">
        <v>1208</v>
      </c>
      <c r="D795" s="140" t="s">
        <v>1054</v>
      </c>
      <c r="E795" s="140" t="s">
        <v>1209</v>
      </c>
      <c r="R795" s="140" t="s">
        <v>1210</v>
      </c>
      <c r="S795" s="140" t="s">
        <v>1207</v>
      </c>
      <c r="T795" s="140" t="s">
        <v>1211</v>
      </c>
      <c r="U795" s="243" t="s">
        <v>1057</v>
      </c>
      <c r="V795" s="137" t="s">
        <v>1212</v>
      </c>
    </row>
    <row r="796" spans="1:27" x14ac:dyDescent="0.35">
      <c r="C796" s="140" t="s">
        <v>1213</v>
      </c>
      <c r="D796" s="140" t="s">
        <v>10</v>
      </c>
      <c r="E796" s="140" t="s">
        <v>10</v>
      </c>
      <c r="T796" s="140" t="s">
        <v>1214</v>
      </c>
      <c r="U796" s="140" t="s">
        <v>10</v>
      </c>
    </row>
    <row r="797" spans="1:27" ht="26.5" x14ac:dyDescent="0.35">
      <c r="B797" s="140" t="s">
        <v>1215</v>
      </c>
      <c r="C797" s="140" t="s">
        <v>1216</v>
      </c>
      <c r="D797" s="243" t="s">
        <v>1054</v>
      </c>
      <c r="S797" s="140" t="s">
        <v>1215</v>
      </c>
      <c r="T797" s="140" t="s">
        <v>1217</v>
      </c>
      <c r="U797" s="243" t="s">
        <v>1057</v>
      </c>
    </row>
    <row r="798" spans="1:27" ht="26.5" x14ac:dyDescent="0.35">
      <c r="A798" s="140" t="s">
        <v>154</v>
      </c>
      <c r="B798" s="140" t="s">
        <v>1218</v>
      </c>
      <c r="C798" s="140" t="s">
        <v>1219</v>
      </c>
      <c r="D798" s="242" t="s">
        <v>1067</v>
      </c>
      <c r="E798" s="140" t="s">
        <v>1244</v>
      </c>
      <c r="R798" s="140" t="s">
        <v>155</v>
      </c>
      <c r="S798" s="140" t="s">
        <v>1218</v>
      </c>
      <c r="T798" s="140" t="s">
        <v>1220</v>
      </c>
      <c r="U798" s="243" t="s">
        <v>1057</v>
      </c>
      <c r="V798" s="137" t="s">
        <v>1247</v>
      </c>
    </row>
    <row r="799" spans="1:27" x14ac:dyDescent="0.35">
      <c r="C799" s="140" t="s">
        <v>1221</v>
      </c>
      <c r="T799" s="140" t="s">
        <v>1221</v>
      </c>
    </row>
    <row r="800" spans="1:27" x14ac:dyDescent="0.35">
      <c r="C800" s="140" t="s">
        <v>1222</v>
      </c>
      <c r="T800" s="140" t="s">
        <v>1223</v>
      </c>
    </row>
    <row r="801" spans="1:22" x14ac:dyDescent="0.35">
      <c r="C801" s="140" t="s">
        <v>1224</v>
      </c>
      <c r="T801" s="140" t="s">
        <v>1224</v>
      </c>
    </row>
    <row r="802" spans="1:22" x14ac:dyDescent="0.35">
      <c r="C802" s="140" t="s">
        <v>1225</v>
      </c>
      <c r="T802" s="140" t="s">
        <v>1226</v>
      </c>
    </row>
    <row r="803" spans="1:22" x14ac:dyDescent="0.35">
      <c r="C803" s="140" t="s">
        <v>1227</v>
      </c>
      <c r="T803" s="140" t="s">
        <v>1228</v>
      </c>
    </row>
    <row r="804" spans="1:22" x14ac:dyDescent="0.35">
      <c r="C804" s="140" t="s">
        <v>1229</v>
      </c>
      <c r="T804" s="140" t="s">
        <v>1230</v>
      </c>
    </row>
    <row r="805" spans="1:22" x14ac:dyDescent="0.35">
      <c r="C805" s="140" t="s">
        <v>1231</v>
      </c>
      <c r="T805" s="140" t="s">
        <v>1232</v>
      </c>
    </row>
    <row r="806" spans="1:22" ht="26.5" x14ac:dyDescent="0.35">
      <c r="A806" s="140" t="s">
        <v>1233</v>
      </c>
      <c r="B806" s="140" t="s">
        <v>1234</v>
      </c>
      <c r="C806" s="140" t="s">
        <v>1235</v>
      </c>
      <c r="D806" s="137" t="s">
        <v>1014</v>
      </c>
      <c r="E806" s="140" t="s">
        <v>1209</v>
      </c>
      <c r="R806" s="140" t="s">
        <v>1236</v>
      </c>
      <c r="S806" s="140" t="s">
        <v>1234</v>
      </c>
      <c r="T806" s="140" t="s">
        <v>1237</v>
      </c>
      <c r="U806" s="243" t="s">
        <v>1018</v>
      </c>
      <c r="V806" s="137" t="s">
        <v>1019</v>
      </c>
    </row>
    <row r="807" spans="1:22" x14ac:dyDescent="0.35">
      <c r="C807" s="140" t="s">
        <v>1238</v>
      </c>
      <c r="T807" s="140" t="s">
        <v>1239</v>
      </c>
      <c r="V807" s="137"/>
    </row>
    <row r="808" spans="1:22" x14ac:dyDescent="0.35">
      <c r="C808" s="140" t="s">
        <v>1240</v>
      </c>
      <c r="T808" s="140" t="s">
        <v>1241</v>
      </c>
    </row>
    <row r="809" spans="1:22" x14ac:dyDescent="0.35">
      <c r="A809" s="140" t="s">
        <v>810</v>
      </c>
      <c r="B809" s="140" t="s">
        <v>1242</v>
      </c>
      <c r="C809" s="140" t="s">
        <v>1243</v>
      </c>
      <c r="D809" s="137" t="s">
        <v>1026</v>
      </c>
      <c r="E809" s="140" t="s">
        <v>1244</v>
      </c>
      <c r="R809" s="140" t="s">
        <v>1245</v>
      </c>
      <c r="S809" s="140" t="s">
        <v>1242</v>
      </c>
      <c r="T809" s="140" t="s">
        <v>1246</v>
      </c>
      <c r="U809" s="140" t="s">
        <v>1029</v>
      </c>
      <c r="V809" s="137" t="s">
        <v>1247</v>
      </c>
    </row>
    <row r="810" spans="1:22" x14ac:dyDescent="0.35">
      <c r="C810" s="140" t="s">
        <v>1248</v>
      </c>
      <c r="T810" s="140" t="s">
        <v>1249</v>
      </c>
    </row>
    <row r="811" spans="1:22" x14ac:dyDescent="0.35">
      <c r="C811" s="140" t="s">
        <v>1250</v>
      </c>
      <c r="T811" s="140" t="s">
        <v>1251</v>
      </c>
    </row>
    <row r="812" spans="1:22" x14ac:dyDescent="0.35">
      <c r="B812" s="140" t="s">
        <v>1252</v>
      </c>
      <c r="C812" s="140" t="s">
        <v>1253</v>
      </c>
      <c r="D812" s="140" t="s">
        <v>1254</v>
      </c>
      <c r="E812" s="140" t="s">
        <v>1254</v>
      </c>
      <c r="S812" s="140" t="s">
        <v>1252</v>
      </c>
      <c r="T812" s="140" t="s">
        <v>1255</v>
      </c>
      <c r="U812" s="140" t="s">
        <v>1256</v>
      </c>
      <c r="V812" s="137" t="s">
        <v>1256</v>
      </c>
    </row>
    <row r="813" spans="1:22" x14ac:dyDescent="0.35">
      <c r="A813" s="140" t="s">
        <v>1257</v>
      </c>
      <c r="B813" s="140" t="s">
        <v>1258</v>
      </c>
      <c r="C813" s="140" t="s">
        <v>1259</v>
      </c>
      <c r="D813" s="140" t="s">
        <v>1074</v>
      </c>
      <c r="E813" s="140" t="s">
        <v>918</v>
      </c>
      <c r="R813" s="140" t="s">
        <v>1260</v>
      </c>
      <c r="S813" s="140" t="s">
        <v>1258</v>
      </c>
      <c r="T813" s="140" t="s">
        <v>1261</v>
      </c>
      <c r="U813" s="140" t="s">
        <v>1077</v>
      </c>
      <c r="V813" s="137" t="s">
        <v>921</v>
      </c>
    </row>
    <row r="814" spans="1:22" x14ac:dyDescent="0.35">
      <c r="B814" s="140" t="s">
        <v>1262</v>
      </c>
      <c r="C814" s="140" t="s">
        <v>1263</v>
      </c>
      <c r="E814" s="140" t="s">
        <v>918</v>
      </c>
      <c r="S814" s="140" t="s">
        <v>1262</v>
      </c>
      <c r="T814" s="140" t="s">
        <v>1264</v>
      </c>
      <c r="V814" s="137" t="s">
        <v>921</v>
      </c>
    </row>
    <row r="815" spans="1:22" x14ac:dyDescent="0.35">
      <c r="B815" s="140" t="s">
        <v>1265</v>
      </c>
      <c r="C815" s="140" t="s">
        <v>1266</v>
      </c>
      <c r="E815" s="140" t="s">
        <v>918</v>
      </c>
      <c r="S815" s="140" t="s">
        <v>1265</v>
      </c>
      <c r="T815" s="140" t="s">
        <v>1267</v>
      </c>
      <c r="V815" s="137" t="s">
        <v>921</v>
      </c>
    </row>
    <row r="816" spans="1:22" x14ac:dyDescent="0.35">
      <c r="B816" s="140" t="s">
        <v>1268</v>
      </c>
      <c r="C816" s="140" t="s">
        <v>1269</v>
      </c>
      <c r="E816" s="140" t="s">
        <v>918</v>
      </c>
      <c r="S816" s="140" t="s">
        <v>1268</v>
      </c>
      <c r="T816" s="140" t="s">
        <v>1270</v>
      </c>
      <c r="V816" s="137" t="s">
        <v>921</v>
      </c>
    </row>
    <row r="817" spans="1:22" x14ac:dyDescent="0.35">
      <c r="B817" s="140" t="s">
        <v>1271</v>
      </c>
      <c r="C817" s="140" t="s">
        <v>1272</v>
      </c>
      <c r="E817" s="140" t="s">
        <v>918</v>
      </c>
      <c r="S817" s="140" t="s">
        <v>1271</v>
      </c>
      <c r="T817" s="140" t="s">
        <v>1273</v>
      </c>
      <c r="V817" s="137" t="s">
        <v>921</v>
      </c>
    </row>
    <row r="818" spans="1:22" x14ac:dyDescent="0.35">
      <c r="B818" s="140" t="s">
        <v>1274</v>
      </c>
      <c r="C818" s="140" t="s">
        <v>1275</v>
      </c>
      <c r="D818" s="140" t="s">
        <v>1276</v>
      </c>
      <c r="E818" s="140" t="s">
        <v>1276</v>
      </c>
      <c r="S818" s="140" t="s">
        <v>1274</v>
      </c>
      <c r="T818" s="140" t="s">
        <v>1277</v>
      </c>
      <c r="U818" s="137" t="s">
        <v>1256</v>
      </c>
      <c r="V818" s="137" t="s">
        <v>1256</v>
      </c>
    </row>
    <row r="819" spans="1:22" x14ac:dyDescent="0.35">
      <c r="B819" s="140" t="s">
        <v>1278</v>
      </c>
      <c r="C819" s="140" t="s">
        <v>1279</v>
      </c>
      <c r="D819" s="140" t="s">
        <v>1074</v>
      </c>
      <c r="E819" s="140" t="s">
        <v>10</v>
      </c>
      <c r="S819" s="140" t="s">
        <v>1278</v>
      </c>
      <c r="T819" s="140" t="s">
        <v>1280</v>
      </c>
      <c r="U819" s="140" t="s">
        <v>1077</v>
      </c>
    </row>
    <row r="820" spans="1:22" x14ac:dyDescent="0.35">
      <c r="A820" s="140" t="s">
        <v>1281</v>
      </c>
      <c r="B820" s="140" t="s">
        <v>1282</v>
      </c>
      <c r="C820" s="140" t="s">
        <v>1283</v>
      </c>
      <c r="D820" s="137" t="s">
        <v>1042</v>
      </c>
      <c r="R820" s="140" t="s">
        <v>1284</v>
      </c>
      <c r="S820" s="140" t="s">
        <v>1282</v>
      </c>
      <c r="T820" s="140" t="s">
        <v>1285</v>
      </c>
      <c r="U820" s="140" t="s">
        <v>1045</v>
      </c>
    </row>
    <row r="821" spans="1:22" x14ac:dyDescent="0.35">
      <c r="B821" s="140" t="s">
        <v>1286</v>
      </c>
      <c r="C821" s="140" t="s">
        <v>1287</v>
      </c>
      <c r="D821" s="137" t="s">
        <v>1074</v>
      </c>
      <c r="S821" s="140" t="s">
        <v>1286</v>
      </c>
      <c r="T821" s="140" t="s">
        <v>1288</v>
      </c>
      <c r="U821" s="140" t="s">
        <v>1077</v>
      </c>
    </row>
    <row r="822" spans="1:22" x14ac:dyDescent="0.35">
      <c r="C822" s="140" t="s">
        <v>1289</v>
      </c>
      <c r="T822" s="140" t="s">
        <v>1290</v>
      </c>
    </row>
    <row r="823" spans="1:22" x14ac:dyDescent="0.35">
      <c r="C823" s="140" t="s">
        <v>1291</v>
      </c>
      <c r="T823" s="140" t="s">
        <v>1292</v>
      </c>
    </row>
    <row r="824" spans="1:22" x14ac:dyDescent="0.35">
      <c r="C824" s="140" t="s">
        <v>1293</v>
      </c>
      <c r="T824" s="140" t="s">
        <v>1294</v>
      </c>
    </row>
    <row r="825" spans="1:22" x14ac:dyDescent="0.35">
      <c r="B825" s="140" t="s">
        <v>1295</v>
      </c>
      <c r="C825" s="140" t="s">
        <v>1296</v>
      </c>
      <c r="D825" s="140" t="s">
        <v>1042</v>
      </c>
      <c r="S825" s="140" t="s">
        <v>1295</v>
      </c>
      <c r="T825" s="140" t="s">
        <v>1297</v>
      </c>
      <c r="U825" s="140" t="s">
        <v>1045</v>
      </c>
    </row>
    <row r="826" spans="1:22" x14ac:dyDescent="0.35">
      <c r="C826" s="140" t="s">
        <v>1298</v>
      </c>
      <c r="T826" s="140" t="s">
        <v>1299</v>
      </c>
    </row>
    <row r="827" spans="1:22" x14ac:dyDescent="0.35">
      <c r="C827" s="140" t="s">
        <v>1300</v>
      </c>
      <c r="T827" s="140" t="s">
        <v>1301</v>
      </c>
    </row>
    <row r="828" spans="1:22" x14ac:dyDescent="0.35">
      <c r="A828" s="140" t="s">
        <v>1302</v>
      </c>
      <c r="B828" s="140" t="s">
        <v>1303</v>
      </c>
      <c r="C828" s="140" t="s">
        <v>1296</v>
      </c>
      <c r="D828" s="140" t="s">
        <v>1304</v>
      </c>
      <c r="R828" s="140" t="s">
        <v>1305</v>
      </c>
      <c r="S828" s="140" t="s">
        <v>1303</v>
      </c>
      <c r="T828" s="140" t="s">
        <v>1297</v>
      </c>
      <c r="U828" s="140" t="s">
        <v>1306</v>
      </c>
      <c r="V828" s="140" t="s">
        <v>1306</v>
      </c>
    </row>
    <row r="829" spans="1:22" x14ac:dyDescent="0.35">
      <c r="C829" s="140" t="s">
        <v>1307</v>
      </c>
      <c r="T829" s="140" t="s">
        <v>1308</v>
      </c>
    </row>
    <row r="830" spans="1:22" x14ac:dyDescent="0.35">
      <c r="C830" s="140" t="s">
        <v>1309</v>
      </c>
      <c r="T830" s="140" t="s">
        <v>1310</v>
      </c>
    </row>
    <row r="831" spans="1:22" x14ac:dyDescent="0.35">
      <c r="B831" s="140" t="s">
        <v>1311</v>
      </c>
      <c r="C831" s="140" t="s">
        <v>1296</v>
      </c>
      <c r="D831" s="140" t="s">
        <v>1312</v>
      </c>
      <c r="S831" s="140" t="s">
        <v>1311</v>
      </c>
      <c r="T831" s="140" t="s">
        <v>1297</v>
      </c>
      <c r="U831" s="140" t="s">
        <v>1313</v>
      </c>
    </row>
    <row r="832" spans="1:22" x14ac:dyDescent="0.35">
      <c r="C832" s="140" t="s">
        <v>1314</v>
      </c>
      <c r="T832" s="140" t="s">
        <v>1315</v>
      </c>
    </row>
    <row r="833" spans="1:22" x14ac:dyDescent="0.35">
      <c r="C833" s="140" t="s">
        <v>1316</v>
      </c>
      <c r="T833" s="140" t="s">
        <v>1317</v>
      </c>
    </row>
    <row r="834" spans="1:22" ht="26.5" x14ac:dyDescent="0.35">
      <c r="B834" s="140" t="s">
        <v>1318</v>
      </c>
      <c r="C834" s="243" t="s">
        <v>1319</v>
      </c>
      <c r="D834" s="140" t="s">
        <v>1320</v>
      </c>
      <c r="S834" s="140" t="s">
        <v>1318</v>
      </c>
      <c r="T834" s="140" t="s">
        <v>1321</v>
      </c>
      <c r="U834" s="140" t="s">
        <v>1322</v>
      </c>
    </row>
    <row r="835" spans="1:22" ht="26.5" x14ac:dyDescent="0.35">
      <c r="A835" s="140" t="s">
        <v>657</v>
      </c>
      <c r="B835" s="140" t="s">
        <v>1323</v>
      </c>
      <c r="C835" s="140" t="s">
        <v>1324</v>
      </c>
      <c r="D835" s="137" t="s">
        <v>968</v>
      </c>
      <c r="R835" s="140" t="s">
        <v>1325</v>
      </c>
      <c r="S835" s="140" t="s">
        <v>1323</v>
      </c>
      <c r="T835" s="140" t="s">
        <v>1326</v>
      </c>
      <c r="U835" s="243" t="s">
        <v>971</v>
      </c>
    </row>
    <row r="836" spans="1:22" x14ac:dyDescent="0.35">
      <c r="B836" s="140" t="s">
        <v>1327</v>
      </c>
      <c r="C836" s="140" t="s">
        <v>1328</v>
      </c>
      <c r="D836" s="140" t="s">
        <v>1329</v>
      </c>
      <c r="S836" s="140" t="s">
        <v>1327</v>
      </c>
      <c r="T836" s="140" t="s">
        <v>1330</v>
      </c>
      <c r="U836" s="137" t="s">
        <v>1331</v>
      </c>
    </row>
    <row r="837" spans="1:22" ht="26" x14ac:dyDescent="0.35">
      <c r="A837" s="140" t="s">
        <v>1332</v>
      </c>
      <c r="B837" s="140" t="s">
        <v>1333</v>
      </c>
      <c r="C837" s="140" t="s">
        <v>1334</v>
      </c>
      <c r="D837" s="137" t="s">
        <v>935</v>
      </c>
      <c r="E837" s="140" t="s">
        <v>1335</v>
      </c>
      <c r="R837" s="140" t="s">
        <v>1336</v>
      </c>
      <c r="S837" s="140" t="s">
        <v>1333</v>
      </c>
      <c r="T837" s="140" t="s">
        <v>1337</v>
      </c>
      <c r="U837" s="242" t="s">
        <v>937</v>
      </c>
      <c r="V837" s="137" t="s">
        <v>866</v>
      </c>
    </row>
    <row r="838" spans="1:22" ht="26.5" x14ac:dyDescent="0.35">
      <c r="B838" s="140" t="s">
        <v>1338</v>
      </c>
      <c r="C838" s="140" t="s">
        <v>1339</v>
      </c>
      <c r="D838" s="137" t="s">
        <v>968</v>
      </c>
      <c r="S838" s="140" t="s">
        <v>1338</v>
      </c>
      <c r="T838" s="140" t="s">
        <v>1340</v>
      </c>
      <c r="U838" s="243" t="s">
        <v>971</v>
      </c>
    </row>
    <row r="839" spans="1:22" x14ac:dyDescent="0.35">
      <c r="A839" s="140" t="s">
        <v>1341</v>
      </c>
      <c r="B839" s="140" t="s">
        <v>1342</v>
      </c>
      <c r="C839" s="140" t="s">
        <v>1343</v>
      </c>
      <c r="D839" s="137" t="s">
        <v>1106</v>
      </c>
      <c r="E839" s="140" t="s">
        <v>1344</v>
      </c>
      <c r="R839" s="140" t="s">
        <v>1345</v>
      </c>
      <c r="S839" s="140" t="s">
        <v>1342</v>
      </c>
      <c r="T839" s="140" t="s">
        <v>1346</v>
      </c>
      <c r="U839" s="137" t="s">
        <v>1109</v>
      </c>
      <c r="V839" s="137" t="s">
        <v>1347</v>
      </c>
    </row>
    <row r="840" spans="1:22" x14ac:dyDescent="0.35">
      <c r="C840" s="140" t="s">
        <v>1348</v>
      </c>
      <c r="E840" s="140" t="s">
        <v>1344</v>
      </c>
      <c r="T840" s="140" t="s">
        <v>1349</v>
      </c>
      <c r="V840" s="137" t="s">
        <v>1347</v>
      </c>
    </row>
    <row r="841" spans="1:22" x14ac:dyDescent="0.35">
      <c r="C841" s="140" t="s">
        <v>1350</v>
      </c>
      <c r="T841" s="140" t="s">
        <v>1351</v>
      </c>
    </row>
    <row r="842" spans="1:22" x14ac:dyDescent="0.35">
      <c r="C842" s="140" t="s">
        <v>1352</v>
      </c>
      <c r="E842" s="140" t="s">
        <v>1117</v>
      </c>
      <c r="T842" s="140" t="s">
        <v>1353</v>
      </c>
      <c r="U842" s="137" t="s">
        <v>1109</v>
      </c>
      <c r="V842" s="137" t="s">
        <v>1119</v>
      </c>
    </row>
    <row r="843" spans="1:22" x14ac:dyDescent="0.35">
      <c r="A843" s="140" t="s">
        <v>1354</v>
      </c>
      <c r="B843" s="140" t="s">
        <v>1355</v>
      </c>
      <c r="C843" s="140" t="s">
        <v>1356</v>
      </c>
      <c r="D843" s="137" t="s">
        <v>890</v>
      </c>
      <c r="R843" s="140" t="s">
        <v>1357</v>
      </c>
      <c r="S843" s="140" t="s">
        <v>1355</v>
      </c>
      <c r="T843" s="140" t="s">
        <v>1358</v>
      </c>
      <c r="U843" s="140" t="s">
        <v>893</v>
      </c>
    </row>
    <row r="844" spans="1:22" x14ac:dyDescent="0.35">
      <c r="B844" s="140" t="s">
        <v>1359</v>
      </c>
      <c r="C844" s="140" t="s">
        <v>1360</v>
      </c>
      <c r="D844" s="140" t="s">
        <v>1361</v>
      </c>
      <c r="E844" s="140" t="s">
        <v>1362</v>
      </c>
      <c r="S844" s="140" t="s">
        <v>1359</v>
      </c>
      <c r="T844" s="140" t="s">
        <v>1363</v>
      </c>
      <c r="U844" s="137" t="s">
        <v>1364</v>
      </c>
      <c r="V844" s="140" t="s">
        <v>1365</v>
      </c>
    </row>
    <row r="845" spans="1:22" x14ac:dyDescent="0.35">
      <c r="A845" s="140" t="s">
        <v>1366</v>
      </c>
      <c r="B845" s="140" t="s">
        <v>1367</v>
      </c>
      <c r="C845" s="140" t="s">
        <v>1368</v>
      </c>
      <c r="D845" s="140" t="s">
        <v>1074</v>
      </c>
      <c r="R845" s="140" t="s">
        <v>1369</v>
      </c>
      <c r="S845" s="140" t="s">
        <v>1367</v>
      </c>
      <c r="T845" s="140" t="s">
        <v>1370</v>
      </c>
      <c r="U845" s="140" t="s">
        <v>1077</v>
      </c>
    </row>
    <row r="846" spans="1:22" x14ac:dyDescent="0.35">
      <c r="B846" s="140" t="s">
        <v>1371</v>
      </c>
      <c r="C846" s="140" t="s">
        <v>1372</v>
      </c>
      <c r="D846" s="140" t="s">
        <v>1074</v>
      </c>
      <c r="S846" s="140" t="s">
        <v>1371</v>
      </c>
      <c r="T846" s="140" t="s">
        <v>1373</v>
      </c>
      <c r="U846" s="140" t="s">
        <v>1077</v>
      </c>
    </row>
    <row r="847" spans="1:22" x14ac:dyDescent="0.35">
      <c r="B847" s="140" t="s">
        <v>1374</v>
      </c>
      <c r="C847" s="140" t="s">
        <v>1375</v>
      </c>
      <c r="D847" s="140" t="s">
        <v>1074</v>
      </c>
      <c r="S847" s="140" t="s">
        <v>1374</v>
      </c>
      <c r="T847" s="140" t="s">
        <v>1376</v>
      </c>
      <c r="U847" s="140" t="s">
        <v>1077</v>
      </c>
    </row>
    <row r="848" spans="1:22" x14ac:dyDescent="0.35">
      <c r="A848" s="140" t="s">
        <v>1377</v>
      </c>
      <c r="B848" s="140" t="s">
        <v>1378</v>
      </c>
      <c r="C848" s="140" t="s">
        <v>1379</v>
      </c>
      <c r="D848" s="137" t="s">
        <v>836</v>
      </c>
      <c r="E848" s="140" t="s">
        <v>1380</v>
      </c>
      <c r="R848" s="140" t="s">
        <v>1381</v>
      </c>
      <c r="S848" s="140" t="s">
        <v>1378</v>
      </c>
      <c r="T848" s="140" t="s">
        <v>1382</v>
      </c>
      <c r="U848" s="140" t="s">
        <v>839</v>
      </c>
      <c r="V848" s="137" t="s">
        <v>1383</v>
      </c>
    </row>
    <row r="849" spans="1:27" x14ac:dyDescent="0.35">
      <c r="C849" s="140" t="s">
        <v>1384</v>
      </c>
      <c r="T849" s="140" t="s">
        <v>1385</v>
      </c>
    </row>
    <row r="850" spans="1:27" x14ac:dyDescent="0.35">
      <c r="C850" s="140" t="s">
        <v>1386</v>
      </c>
      <c r="T850" s="140" t="s">
        <v>1387</v>
      </c>
    </row>
    <row r="851" spans="1:27" ht="26" x14ac:dyDescent="0.35">
      <c r="B851" s="140" t="s">
        <v>1388</v>
      </c>
      <c r="C851" s="140" t="s">
        <v>1389</v>
      </c>
      <c r="D851" s="137" t="s">
        <v>935</v>
      </c>
      <c r="E851" s="140" t="s">
        <v>1390</v>
      </c>
      <c r="S851" s="140" t="s">
        <v>1388</v>
      </c>
      <c r="T851" s="140" t="s">
        <v>1391</v>
      </c>
      <c r="U851" s="242" t="s">
        <v>937</v>
      </c>
      <c r="V851" s="137" t="s">
        <v>1392</v>
      </c>
    </row>
    <row r="853" spans="1:27" s="141" customFormat="1" x14ac:dyDescent="0.35">
      <c r="A853" s="149" t="s">
        <v>109</v>
      </c>
      <c r="B853" s="149"/>
      <c r="C853" s="149"/>
      <c r="D853" s="149"/>
      <c r="E853" s="149"/>
      <c r="F853" s="149"/>
      <c r="G853" s="149"/>
      <c r="H853" s="149"/>
      <c r="I853" s="149"/>
      <c r="J853" s="149"/>
      <c r="K853" s="149"/>
      <c r="L853" s="149"/>
      <c r="M853" s="149"/>
      <c r="N853" s="149"/>
      <c r="O853" s="149"/>
      <c r="P853" s="149"/>
      <c r="Q853" s="149"/>
      <c r="R853" s="149" t="s">
        <v>110</v>
      </c>
      <c r="S853" s="149"/>
      <c r="T853" s="149"/>
      <c r="U853" s="149"/>
      <c r="V853" s="149"/>
      <c r="W853" s="149"/>
      <c r="X853" s="149"/>
      <c r="Y853" s="152"/>
      <c r="Z853" s="152"/>
      <c r="AA853" s="152"/>
    </row>
    <row r="854" spans="1:27" x14ac:dyDescent="0.35">
      <c r="A854" s="137"/>
      <c r="B854" s="137"/>
      <c r="C854" s="137"/>
      <c r="D854" s="137"/>
      <c r="R854" s="137"/>
      <c r="S854" s="137"/>
      <c r="T854" s="137"/>
      <c r="U854" s="137"/>
      <c r="V854"/>
      <c r="W854"/>
      <c r="X854"/>
      <c r="Y854"/>
      <c r="Z854"/>
      <c r="AA854"/>
    </row>
    <row r="855" spans="1:27" x14ac:dyDescent="0.35">
      <c r="A855" s="140" t="s">
        <v>1393</v>
      </c>
      <c r="B855" s="140" t="s">
        <v>1394</v>
      </c>
      <c r="R855" s="140" t="s">
        <v>1395</v>
      </c>
      <c r="S855" s="137" t="s">
        <v>1396</v>
      </c>
      <c r="T855" s="154"/>
      <c r="U855" s="137"/>
      <c r="V855"/>
      <c r="W855"/>
      <c r="X855"/>
      <c r="Y855"/>
      <c r="Z855"/>
      <c r="AA855"/>
    </row>
    <row r="856" spans="1:27" x14ac:dyDescent="0.35">
      <c r="A856" s="140" t="s">
        <v>1397</v>
      </c>
      <c r="B856" s="140" t="s">
        <v>1398</v>
      </c>
      <c r="R856" s="341" t="s">
        <v>1583</v>
      </c>
      <c r="S856" s="137" t="s">
        <v>1399</v>
      </c>
      <c r="T856" s="154"/>
      <c r="U856" s="137"/>
      <c r="V856"/>
      <c r="W856"/>
      <c r="X856"/>
      <c r="Y856"/>
      <c r="Z856"/>
      <c r="AA856"/>
    </row>
    <row r="857" spans="1:27" x14ac:dyDescent="0.35">
      <c r="A857" s="140" t="s">
        <v>1400</v>
      </c>
      <c r="B857" s="140" t="s">
        <v>1401</v>
      </c>
      <c r="R857" s="140" t="s">
        <v>1402</v>
      </c>
      <c r="S857" s="137" t="s">
        <v>1403</v>
      </c>
      <c r="T857" s="154"/>
      <c r="U857" s="137"/>
      <c r="V857"/>
      <c r="W857"/>
      <c r="X857"/>
      <c r="Y857"/>
      <c r="Z857"/>
      <c r="AA857"/>
    </row>
    <row r="858" spans="1:27" x14ac:dyDescent="0.35">
      <c r="A858" s="140" t="s">
        <v>1404</v>
      </c>
      <c r="B858" s="140" t="s">
        <v>1405</v>
      </c>
      <c r="R858" s="140" t="s">
        <v>1406</v>
      </c>
      <c r="S858" s="137" t="s">
        <v>1513</v>
      </c>
      <c r="T858" s="154"/>
      <c r="U858" s="137"/>
      <c r="V858"/>
      <c r="W858"/>
      <c r="X858"/>
      <c r="Y858"/>
      <c r="Z858"/>
      <c r="AA858"/>
    </row>
    <row r="859" spans="1:27" x14ac:dyDescent="0.35">
      <c r="A859" s="140" t="s">
        <v>1407</v>
      </c>
      <c r="B859" s="140" t="s">
        <v>1408</v>
      </c>
      <c r="R859" s="140" t="s">
        <v>1409</v>
      </c>
      <c r="S859" s="137" t="s">
        <v>1514</v>
      </c>
      <c r="T859" s="154"/>
      <c r="U859" s="137"/>
    </row>
    <row r="860" spans="1:27" x14ac:dyDescent="0.35">
      <c r="A860" s="140" t="s">
        <v>1410</v>
      </c>
      <c r="B860" s="140" t="s">
        <v>1486</v>
      </c>
      <c r="R860" s="140" t="s">
        <v>1411</v>
      </c>
      <c r="S860" s="140" t="s">
        <v>1485</v>
      </c>
    </row>
    <row r="861" spans="1:27" x14ac:dyDescent="0.35">
      <c r="A861" s="140" t="s">
        <v>1459</v>
      </c>
      <c r="B861" s="140" t="s">
        <v>1408</v>
      </c>
      <c r="R861" s="140" t="s">
        <v>1460</v>
      </c>
      <c r="S861" s="137" t="s">
        <v>1514</v>
      </c>
    </row>
    <row r="862" spans="1:27" x14ac:dyDescent="0.35">
      <c r="R862"/>
    </row>
    <row r="863" spans="1:27" s="141" customFormat="1" x14ac:dyDescent="0.35">
      <c r="A863" s="149" t="s">
        <v>111</v>
      </c>
      <c r="B863" s="149"/>
      <c r="C863" s="149"/>
      <c r="D863" s="149"/>
      <c r="E863" s="149"/>
      <c r="F863" s="149"/>
      <c r="G863" s="149"/>
      <c r="H863" s="149"/>
      <c r="I863" s="149"/>
      <c r="J863" s="149"/>
      <c r="K863" s="149"/>
      <c r="L863" s="149"/>
      <c r="M863" s="149"/>
      <c r="N863" s="149"/>
      <c r="O863" s="149"/>
      <c r="P863" s="149"/>
      <c r="Q863" s="149"/>
      <c r="R863" s="149" t="s">
        <v>112</v>
      </c>
      <c r="S863" s="149"/>
      <c r="T863" s="149"/>
      <c r="U863" s="149"/>
      <c r="V863" s="149"/>
      <c r="W863" s="149"/>
      <c r="X863" s="149"/>
      <c r="Y863" s="152"/>
      <c r="Z863" s="152"/>
      <c r="AA863" s="152"/>
    </row>
    <row r="864" spans="1:27" s="141" customFormat="1" x14ac:dyDescent="0.35">
      <c r="A864" s="149" t="s">
        <v>1412</v>
      </c>
      <c r="B864" s="149"/>
      <c r="C864" s="149"/>
      <c r="D864" s="149"/>
      <c r="E864" s="149"/>
      <c r="F864" s="149"/>
      <c r="G864" s="149"/>
      <c r="H864" s="149"/>
      <c r="I864" s="149"/>
      <c r="J864" s="149"/>
      <c r="K864" s="149"/>
      <c r="L864" s="149"/>
      <c r="M864" s="149"/>
      <c r="N864" s="149"/>
      <c r="O864" s="149"/>
      <c r="P864" s="149"/>
      <c r="Q864" s="149"/>
      <c r="R864" s="343" t="s">
        <v>1584</v>
      </c>
      <c r="T864" s="149"/>
      <c r="U864" s="149"/>
      <c r="V864" s="149"/>
      <c r="W864" s="149"/>
      <c r="X864" s="149"/>
      <c r="Y864" s="152"/>
      <c r="Z864" s="152"/>
      <c r="AA864" s="152"/>
    </row>
    <row r="865" spans="1:31" x14ac:dyDescent="0.35">
      <c r="R865"/>
    </row>
    <row r="866" spans="1:31" ht="15.65" customHeight="1" x14ac:dyDescent="0.35">
      <c r="A866" s="245" t="s">
        <v>1413</v>
      </c>
      <c r="B866" s="244"/>
      <c r="C866" s="244"/>
      <c r="D866" s="244"/>
      <c r="E866" s="244"/>
      <c r="F866" s="244"/>
      <c r="G866" s="244"/>
      <c r="H866" s="244"/>
      <c r="I866" s="244"/>
      <c r="J866" s="244"/>
      <c r="K866" s="244"/>
      <c r="L866" s="244"/>
      <c r="M866" s="244"/>
      <c r="N866" s="244"/>
      <c r="O866" s="244"/>
      <c r="P866" s="244"/>
      <c r="Q866" s="244"/>
      <c r="R866" s="245" t="s">
        <v>1414</v>
      </c>
      <c r="S866" s="244"/>
      <c r="T866" s="244"/>
      <c r="U866" s="244"/>
      <c r="V866" s="244"/>
      <c r="W866" s="244"/>
      <c r="X866" s="244"/>
      <c r="Y866" s="244"/>
      <c r="Z866" s="244"/>
      <c r="AA866" s="244"/>
      <c r="AB866" s="244"/>
      <c r="AC866" s="244"/>
      <c r="AD866" s="244"/>
      <c r="AE866" s="244"/>
    </row>
    <row r="867" spans="1:31" ht="15.5" x14ac:dyDescent="0.35">
      <c r="A867" s="226"/>
      <c r="B867" s="225"/>
      <c r="C867" s="225"/>
      <c r="D867" s="225"/>
      <c r="E867" s="225"/>
      <c r="F867" s="225"/>
      <c r="G867" s="225"/>
      <c r="H867" s="225"/>
      <c r="I867" s="225"/>
      <c r="J867" s="225"/>
      <c r="K867" s="225"/>
      <c r="L867" s="225"/>
      <c r="M867" s="225"/>
      <c r="N867" s="225"/>
      <c r="O867" s="225"/>
      <c r="P867" s="225"/>
      <c r="Q867" s="225"/>
      <c r="R867" s="225"/>
      <c r="S867" s="225"/>
      <c r="T867" s="225"/>
      <c r="U867" s="225"/>
      <c r="V867" s="225"/>
      <c r="W867" s="225"/>
      <c r="X867" s="225"/>
      <c r="Y867" s="225"/>
      <c r="Z867" s="225"/>
      <c r="AA867" s="225"/>
      <c r="AB867" s="225"/>
      <c r="AC867" s="225"/>
      <c r="AD867" s="225"/>
      <c r="AE867" s="225"/>
    </row>
    <row r="868" spans="1:31" ht="15.5" x14ac:dyDescent="0.35">
      <c r="A868" s="229" t="s">
        <v>1415</v>
      </c>
      <c r="B868" s="230"/>
      <c r="C868" s="230"/>
      <c r="D868" s="230"/>
      <c r="E868" s="230"/>
      <c r="F868" s="230"/>
      <c r="G868" s="230"/>
      <c r="H868" s="225"/>
      <c r="I868" s="225"/>
      <c r="J868" s="225"/>
      <c r="K868" s="225"/>
      <c r="L868" s="225"/>
      <c r="M868" s="225"/>
      <c r="N868" s="225"/>
      <c r="O868" s="225"/>
      <c r="P868" s="225"/>
      <c r="Q868" s="225"/>
      <c r="R868" s="225" t="s">
        <v>1416</v>
      </c>
      <c r="S868" s="225"/>
      <c r="T868" s="225"/>
      <c r="U868" s="225"/>
      <c r="V868" s="225"/>
      <c r="W868" s="225"/>
      <c r="X868" s="225"/>
      <c r="Y868" s="225"/>
      <c r="Z868" s="225"/>
      <c r="AA868" s="225"/>
      <c r="AB868" s="225"/>
      <c r="AC868" s="225"/>
      <c r="AD868" s="225"/>
      <c r="AE868" s="225"/>
    </row>
    <row r="869" spans="1:31" ht="15.5" x14ac:dyDescent="0.35">
      <c r="A869" s="227">
        <v>1</v>
      </c>
      <c r="B869" s="225" t="s">
        <v>1417</v>
      </c>
      <c r="C869" s="225"/>
      <c r="D869" s="225"/>
      <c r="E869" s="225"/>
      <c r="F869" s="225"/>
      <c r="G869" s="225"/>
      <c r="H869" s="225"/>
      <c r="I869" s="225"/>
      <c r="J869" s="225"/>
      <c r="K869" s="225"/>
      <c r="L869" s="225"/>
      <c r="M869" s="225"/>
      <c r="N869" s="225"/>
      <c r="O869" s="225"/>
      <c r="P869" s="225"/>
      <c r="Q869" s="225"/>
      <c r="R869" s="225"/>
      <c r="S869" s="225" t="s">
        <v>1418</v>
      </c>
      <c r="T869" s="225"/>
      <c r="U869" s="225"/>
      <c r="V869" s="225"/>
      <c r="W869" s="225"/>
      <c r="X869" s="225"/>
      <c r="Y869" s="225"/>
      <c r="Z869" s="225"/>
      <c r="AA869" s="225"/>
      <c r="AB869" s="225"/>
      <c r="AC869" s="225"/>
      <c r="AD869" s="225"/>
      <c r="AE869" s="225"/>
    </row>
    <row r="870" spans="1:31" ht="15.5" x14ac:dyDescent="0.35">
      <c r="A870" s="227">
        <v>2</v>
      </c>
      <c r="B870" s="225" t="s">
        <v>1419</v>
      </c>
      <c r="C870" s="225"/>
      <c r="D870" s="225"/>
      <c r="E870" s="225"/>
      <c r="F870" s="225"/>
      <c r="G870" s="225"/>
      <c r="H870" s="225"/>
      <c r="I870" s="225"/>
      <c r="J870" s="225"/>
      <c r="K870" s="225"/>
      <c r="L870" s="225"/>
      <c r="M870" s="225"/>
      <c r="N870" s="225"/>
      <c r="O870" s="225"/>
      <c r="P870" s="225"/>
      <c r="Q870" s="225"/>
      <c r="R870" s="225"/>
      <c r="S870" s="225" t="s">
        <v>1420</v>
      </c>
      <c r="T870" s="225"/>
      <c r="U870" s="225"/>
      <c r="V870" s="225"/>
      <c r="W870" s="225"/>
      <c r="X870" s="225"/>
      <c r="Y870" s="225"/>
      <c r="Z870" s="225"/>
      <c r="AA870" s="225"/>
      <c r="AB870" s="225"/>
      <c r="AC870" s="225"/>
      <c r="AD870" s="225"/>
      <c r="AE870" s="225"/>
    </row>
    <row r="871" spans="1:31" ht="15.5" x14ac:dyDescent="0.35">
      <c r="A871" s="229" t="s">
        <v>1421</v>
      </c>
      <c r="B871" s="230"/>
      <c r="C871" s="230"/>
      <c r="D871" s="230"/>
      <c r="E871" s="230"/>
      <c r="F871" s="230"/>
      <c r="G871" s="230"/>
      <c r="H871" s="225"/>
      <c r="I871" s="225"/>
      <c r="J871" s="225"/>
      <c r="K871" s="225"/>
      <c r="L871" s="225"/>
      <c r="M871" s="225"/>
      <c r="N871" s="225"/>
      <c r="O871" s="225"/>
      <c r="P871" s="225"/>
      <c r="Q871" s="225"/>
      <c r="R871" s="225" t="s">
        <v>1422</v>
      </c>
      <c r="S871" s="225"/>
      <c r="T871" s="225"/>
      <c r="U871" s="225"/>
      <c r="V871" s="225"/>
      <c r="W871" s="225"/>
      <c r="X871" s="225"/>
      <c r="Y871" s="225"/>
      <c r="Z871" s="225"/>
      <c r="AA871" s="225"/>
      <c r="AB871" s="225"/>
      <c r="AC871" s="225"/>
      <c r="AD871" s="225"/>
      <c r="AE871" s="225"/>
    </row>
    <row r="872" spans="1:31" ht="15.5" x14ac:dyDescent="0.35">
      <c r="A872" s="227">
        <v>1</v>
      </c>
      <c r="B872" s="225" t="s">
        <v>1423</v>
      </c>
      <c r="C872" s="225"/>
      <c r="D872" s="225"/>
      <c r="E872" s="225"/>
      <c r="F872" s="225"/>
      <c r="G872" s="225"/>
      <c r="H872" s="225"/>
      <c r="I872" s="225"/>
      <c r="J872" s="225"/>
      <c r="K872" s="225"/>
      <c r="L872" s="225"/>
      <c r="M872" s="225"/>
      <c r="N872" s="225"/>
      <c r="O872" s="225"/>
      <c r="P872" s="225"/>
      <c r="Q872" s="225"/>
      <c r="R872" s="225"/>
      <c r="S872" s="225" t="s">
        <v>1424</v>
      </c>
      <c r="T872" s="225"/>
      <c r="U872" s="225"/>
      <c r="V872" s="225"/>
      <c r="W872" s="225"/>
      <c r="X872" s="225"/>
      <c r="Y872" s="225"/>
      <c r="Z872" s="225"/>
      <c r="AA872" s="225"/>
      <c r="AB872" s="225"/>
      <c r="AC872" s="225"/>
      <c r="AD872" s="225"/>
      <c r="AE872" s="225"/>
    </row>
    <row r="873" spans="1:31" ht="15.5" x14ac:dyDescent="0.35">
      <c r="A873" s="227">
        <f>A872+1</f>
        <v>2</v>
      </c>
      <c r="B873" s="225" t="s">
        <v>1425</v>
      </c>
      <c r="C873" s="225"/>
      <c r="D873" s="225"/>
      <c r="E873" s="225"/>
      <c r="F873" s="225"/>
      <c r="G873" s="225"/>
      <c r="H873" s="225"/>
      <c r="I873" s="225"/>
      <c r="J873" s="225"/>
      <c r="K873" s="225"/>
      <c r="L873" s="225"/>
      <c r="M873" s="225"/>
      <c r="N873" s="225"/>
      <c r="O873" s="225"/>
      <c r="P873" s="225"/>
      <c r="Q873" s="225"/>
      <c r="R873" s="225"/>
      <c r="S873" s="225" t="s">
        <v>1426</v>
      </c>
      <c r="T873" s="225"/>
      <c r="U873" s="225"/>
      <c r="V873" s="225"/>
      <c r="W873" s="225"/>
      <c r="X873" s="225"/>
      <c r="Y873" s="225"/>
      <c r="Z873" s="225"/>
      <c r="AA873" s="225"/>
      <c r="AB873" s="225"/>
      <c r="AC873" s="225"/>
      <c r="AD873" s="225"/>
      <c r="AE873" s="225"/>
    </row>
    <row r="874" spans="1:31" ht="15.5" x14ac:dyDescent="0.35">
      <c r="A874" s="227">
        <f>A873+1</f>
        <v>3</v>
      </c>
      <c r="B874" s="225" t="s">
        <v>1427</v>
      </c>
      <c r="C874" s="225"/>
      <c r="D874" s="225"/>
      <c r="E874" s="225"/>
      <c r="F874" s="225"/>
      <c r="G874" s="225"/>
      <c r="H874" s="225"/>
      <c r="I874" s="225"/>
      <c r="J874" s="225"/>
      <c r="K874" s="225"/>
      <c r="L874" s="225"/>
      <c r="M874" s="225"/>
      <c r="N874" s="225"/>
      <c r="O874" s="225"/>
      <c r="P874" s="225"/>
      <c r="Q874" s="225"/>
      <c r="R874" s="225"/>
      <c r="S874" s="225" t="s">
        <v>1428</v>
      </c>
      <c r="T874" s="225"/>
      <c r="U874" s="225"/>
      <c r="V874" s="225"/>
      <c r="W874" s="225"/>
      <c r="X874" s="225"/>
      <c r="Y874" s="225"/>
      <c r="Z874" s="225"/>
      <c r="AA874" s="225"/>
      <c r="AB874" s="225"/>
      <c r="AC874" s="225"/>
      <c r="AD874" s="225"/>
      <c r="AE874" s="225"/>
    </row>
    <row r="875" spans="1:31" ht="15.5" x14ac:dyDescent="0.35">
      <c r="A875" s="227">
        <f>A874+1</f>
        <v>4</v>
      </c>
      <c r="B875" s="225" t="s">
        <v>1429</v>
      </c>
      <c r="C875" s="225"/>
      <c r="D875" s="225"/>
      <c r="E875" s="225"/>
      <c r="F875" s="225"/>
      <c r="G875" s="225"/>
      <c r="H875" s="225"/>
      <c r="I875" s="225"/>
      <c r="J875" s="225"/>
      <c r="K875" s="225"/>
      <c r="L875" s="225"/>
      <c r="M875" s="225"/>
      <c r="N875" s="225"/>
      <c r="O875" s="225"/>
      <c r="P875" s="225"/>
      <c r="Q875" s="225"/>
      <c r="R875" s="225"/>
      <c r="S875" s="225" t="s">
        <v>1430</v>
      </c>
      <c r="T875" s="225"/>
      <c r="U875" s="225"/>
      <c r="V875" s="225"/>
      <c r="W875" s="225"/>
      <c r="X875" s="225"/>
      <c r="Y875" s="225"/>
      <c r="Z875" s="225"/>
      <c r="AA875" s="225"/>
      <c r="AB875" s="225"/>
      <c r="AC875" s="225"/>
      <c r="AD875" s="225"/>
      <c r="AE875" s="225"/>
    </row>
    <row r="876" spans="1:31" ht="15.5" x14ac:dyDescent="0.35">
      <c r="A876" s="227">
        <f>A875+1</f>
        <v>5</v>
      </c>
      <c r="B876" s="225" t="s">
        <v>97</v>
      </c>
      <c r="C876" s="225"/>
      <c r="D876" s="225"/>
      <c r="E876" s="225"/>
      <c r="F876" s="225"/>
      <c r="G876" s="225"/>
      <c r="H876" s="225"/>
      <c r="I876" s="225"/>
      <c r="J876" s="225"/>
      <c r="K876" s="225"/>
      <c r="L876" s="225"/>
      <c r="M876" s="225"/>
      <c r="N876" s="225"/>
      <c r="O876" s="225"/>
      <c r="P876" s="225"/>
      <c r="Q876" s="225"/>
      <c r="R876" s="225"/>
      <c r="S876" s="225" t="s">
        <v>636</v>
      </c>
      <c r="T876" s="225"/>
      <c r="U876" s="225"/>
      <c r="V876" s="225"/>
      <c r="W876" s="225"/>
      <c r="X876" s="225"/>
      <c r="Y876" s="225"/>
      <c r="Z876" s="225"/>
      <c r="AA876" s="225"/>
      <c r="AB876" s="225"/>
      <c r="AC876" s="225"/>
      <c r="AD876" s="225"/>
      <c r="AE876" s="225"/>
    </row>
    <row r="877" spans="1:31" ht="15.5" x14ac:dyDescent="0.35">
      <c r="A877" s="229" t="s">
        <v>1431</v>
      </c>
      <c r="B877" s="230"/>
      <c r="C877" s="230"/>
      <c r="D877" s="230"/>
      <c r="E877" s="230"/>
      <c r="F877" s="230"/>
      <c r="G877" s="230"/>
      <c r="H877" s="225"/>
      <c r="I877" s="225"/>
      <c r="J877" s="225"/>
      <c r="K877" s="225"/>
      <c r="L877" s="225"/>
      <c r="M877" s="225"/>
      <c r="N877" s="225"/>
      <c r="O877" s="225"/>
      <c r="P877" s="225"/>
      <c r="Q877" s="225"/>
      <c r="R877" s="225" t="s">
        <v>1432</v>
      </c>
      <c r="S877" s="225"/>
      <c r="T877" s="225"/>
      <c r="U877" s="225"/>
      <c r="V877" s="225"/>
      <c r="W877" s="225"/>
      <c r="X877" s="225"/>
      <c r="Y877" s="225"/>
      <c r="Z877" s="225"/>
      <c r="AA877" s="225"/>
      <c r="AB877" s="225"/>
      <c r="AC877" s="225"/>
      <c r="AD877" s="225"/>
      <c r="AE877" s="225"/>
    </row>
    <row r="878" spans="1:31" ht="15.5" x14ac:dyDescent="0.35">
      <c r="A878" s="227">
        <v>1</v>
      </c>
      <c r="B878" s="225" t="s">
        <v>1433</v>
      </c>
      <c r="C878" s="225"/>
      <c r="D878" s="225"/>
      <c r="E878" s="225"/>
      <c r="F878" s="225"/>
      <c r="G878" s="225"/>
      <c r="H878" s="225"/>
      <c r="I878" s="225"/>
      <c r="J878" s="225"/>
      <c r="K878" s="225"/>
      <c r="L878" s="225"/>
      <c r="M878" s="225"/>
      <c r="N878" s="225"/>
      <c r="O878" s="225"/>
      <c r="P878" s="225"/>
      <c r="Q878" s="225"/>
      <c r="R878" s="225"/>
      <c r="S878" s="225" t="s">
        <v>1434</v>
      </c>
      <c r="T878" s="225"/>
      <c r="U878" s="225"/>
      <c r="V878" s="225"/>
      <c r="W878" s="225"/>
      <c r="X878" s="225"/>
      <c r="Y878" s="225"/>
      <c r="Z878" s="225"/>
      <c r="AA878" s="225"/>
      <c r="AB878" s="225"/>
      <c r="AC878" s="225"/>
      <c r="AD878" s="225"/>
      <c r="AE878" s="225"/>
    </row>
    <row r="879" spans="1:31" ht="15.5" x14ac:dyDescent="0.35">
      <c r="A879" s="227">
        <f>A878+1</f>
        <v>2</v>
      </c>
      <c r="B879" s="225" t="s">
        <v>1435</v>
      </c>
      <c r="C879" s="225"/>
      <c r="D879" s="225"/>
      <c r="E879" s="225"/>
      <c r="F879" s="225"/>
      <c r="G879" s="225"/>
      <c r="H879" s="225"/>
      <c r="I879" s="225"/>
      <c r="J879" s="225"/>
      <c r="K879" s="225"/>
      <c r="L879" s="225"/>
      <c r="M879" s="225"/>
      <c r="N879" s="225"/>
      <c r="O879" s="225"/>
      <c r="P879" s="225"/>
      <c r="Q879" s="225"/>
      <c r="R879" s="225"/>
      <c r="S879" s="225" t="s">
        <v>1436</v>
      </c>
      <c r="T879" s="225"/>
      <c r="U879" s="225"/>
      <c r="V879" s="225"/>
      <c r="W879" s="225"/>
      <c r="X879" s="225"/>
      <c r="Y879" s="225"/>
      <c r="Z879" s="225"/>
      <c r="AA879" s="225"/>
      <c r="AB879" s="225"/>
      <c r="AC879" s="225"/>
      <c r="AD879" s="225"/>
      <c r="AE879" s="225"/>
    </row>
    <row r="880" spans="1:31" ht="15.5" x14ac:dyDescent="0.35">
      <c r="A880" s="227">
        <f>A879+1</f>
        <v>3</v>
      </c>
      <c r="B880" s="225" t="s">
        <v>1437</v>
      </c>
      <c r="C880" s="225"/>
      <c r="D880" s="225"/>
      <c r="E880" s="225"/>
      <c r="F880" s="225"/>
      <c r="G880" s="225"/>
      <c r="H880" s="225"/>
      <c r="I880" s="225"/>
      <c r="J880" s="225"/>
      <c r="K880" s="225"/>
      <c r="L880" s="225"/>
      <c r="M880" s="225"/>
      <c r="N880" s="225"/>
      <c r="O880" s="225"/>
      <c r="P880" s="225"/>
      <c r="Q880" s="225"/>
      <c r="R880" s="225"/>
      <c r="S880" s="225" t="s">
        <v>1438</v>
      </c>
      <c r="T880" s="225"/>
      <c r="U880" s="225"/>
      <c r="V880" s="225"/>
      <c r="W880" s="225"/>
      <c r="X880" s="225"/>
      <c r="Y880" s="225"/>
      <c r="Z880" s="225"/>
      <c r="AA880" s="225"/>
      <c r="AB880" s="225"/>
      <c r="AC880" s="225"/>
      <c r="AD880" s="225"/>
      <c r="AE880" s="225"/>
    </row>
    <row r="881" spans="1:31" ht="15.5" x14ac:dyDescent="0.35">
      <c r="A881" s="227">
        <f>A880+1</f>
        <v>4</v>
      </c>
      <c r="B881" s="225" t="s">
        <v>154</v>
      </c>
      <c r="C881" s="225"/>
      <c r="D881" s="225"/>
      <c r="E881" s="225"/>
      <c r="F881" s="225"/>
      <c r="G881" s="225"/>
      <c r="H881" s="225"/>
      <c r="I881" s="225"/>
      <c r="J881" s="225"/>
      <c r="K881" s="225"/>
      <c r="L881" s="225"/>
      <c r="M881" s="225"/>
      <c r="N881" s="225"/>
      <c r="O881" s="225"/>
      <c r="P881" s="225"/>
      <c r="Q881" s="225"/>
      <c r="R881" s="225"/>
      <c r="S881" s="225" t="s">
        <v>273</v>
      </c>
      <c r="T881" s="225"/>
      <c r="U881" s="225"/>
      <c r="V881" s="225"/>
      <c r="W881" s="225"/>
      <c r="X881" s="225"/>
      <c r="Y881" s="225"/>
      <c r="Z881" s="225"/>
      <c r="AA881" s="225"/>
      <c r="AB881" s="225"/>
      <c r="AC881" s="225"/>
      <c r="AD881" s="225"/>
      <c r="AE881" s="225"/>
    </row>
    <row r="882" spans="1:31" ht="15.5" x14ac:dyDescent="0.35">
      <c r="A882" s="231">
        <f>A881+1</f>
        <v>5</v>
      </c>
      <c r="B882" s="228" t="s">
        <v>1439</v>
      </c>
      <c r="C882" s="228"/>
      <c r="D882" s="228"/>
      <c r="E882" s="228"/>
      <c r="F882" s="228"/>
      <c r="G882" s="228"/>
      <c r="H882" s="225"/>
      <c r="I882" s="225"/>
      <c r="J882" s="225"/>
      <c r="K882" s="225"/>
      <c r="L882" s="225"/>
      <c r="M882" s="225"/>
      <c r="N882" s="225"/>
      <c r="O882" s="225"/>
      <c r="P882" s="225"/>
      <c r="Q882" s="225"/>
      <c r="R882" s="225"/>
      <c r="S882" s="225" t="s">
        <v>1440</v>
      </c>
      <c r="T882" s="225"/>
      <c r="U882" s="225"/>
      <c r="V882" s="225"/>
      <c r="W882" s="225"/>
      <c r="X882" s="225"/>
      <c r="Y882" s="225"/>
      <c r="Z882" s="225"/>
      <c r="AA882" s="225"/>
      <c r="AB882" s="225"/>
      <c r="AC882" s="225"/>
      <c r="AD882" s="225"/>
      <c r="AE882" s="225"/>
    </row>
    <row r="886" spans="1:31" x14ac:dyDescent="0.35">
      <c r="A886" s="149" t="s">
        <v>1441</v>
      </c>
      <c r="R886" s="149" t="s">
        <v>1442</v>
      </c>
    </row>
    <row r="887" spans="1:31" ht="409.5" x14ac:dyDescent="0.35">
      <c r="A887" s="244" t="s">
        <v>1443</v>
      </c>
      <c r="R887" s="244" t="s">
        <v>1444</v>
      </c>
    </row>
    <row r="889" spans="1:31" x14ac:dyDescent="0.35">
      <c r="A889" s="140" t="s">
        <v>1445</v>
      </c>
      <c r="R889" s="140" t="s">
        <v>1446</v>
      </c>
    </row>
    <row r="890" spans="1:31" x14ac:dyDescent="0.35">
      <c r="A890" s="140" t="s">
        <v>1447</v>
      </c>
      <c r="R890" s="140" t="s">
        <v>1448</v>
      </c>
    </row>
    <row r="892" spans="1:31" ht="20" x14ac:dyDescent="0.35">
      <c r="A892" s="314" t="s">
        <v>24</v>
      </c>
      <c r="B892" s="315" t="s">
        <v>25</v>
      </c>
      <c r="R892" s="314" t="s">
        <v>1507</v>
      </c>
      <c r="S892" s="315" t="s">
        <v>334</v>
      </c>
    </row>
    <row r="893" spans="1:31" ht="20" x14ac:dyDescent="0.35">
      <c r="A893" s="314" t="s">
        <v>26</v>
      </c>
      <c r="B893" s="315" t="s">
        <v>25</v>
      </c>
      <c r="R893" s="314" t="s">
        <v>1508</v>
      </c>
      <c r="S893" s="315" t="s">
        <v>334</v>
      </c>
    </row>
    <row r="895" spans="1:31" ht="20" x14ac:dyDescent="0.35">
      <c r="A895" s="314" t="s">
        <v>24</v>
      </c>
      <c r="B895" s="315" t="s">
        <v>27</v>
      </c>
      <c r="R895" s="314" t="s">
        <v>1507</v>
      </c>
      <c r="S895" s="315" t="s">
        <v>360</v>
      </c>
    </row>
    <row r="896" spans="1:31" ht="20" x14ac:dyDescent="0.35">
      <c r="A896" s="314" t="s">
        <v>26</v>
      </c>
      <c r="B896" s="315" t="s">
        <v>27</v>
      </c>
      <c r="R896" s="314" t="s">
        <v>1508</v>
      </c>
      <c r="S896" s="315" t="s">
        <v>360</v>
      </c>
    </row>
  </sheetData>
  <mergeCells count="10">
    <mergeCell ref="R22:V22"/>
    <mergeCell ref="A26:E26"/>
    <mergeCell ref="R26:V26"/>
    <mergeCell ref="A4:P4"/>
    <mergeCell ref="A5:P5"/>
    <mergeCell ref="A6:P6"/>
    <mergeCell ref="A8:P8"/>
    <mergeCell ref="A18:P18"/>
    <mergeCell ref="A22:E22"/>
    <mergeCell ref="A7:P7"/>
  </mergeCells>
  <phoneticPr fontId="15" type="noConversion"/>
  <hyperlinks>
    <hyperlink ref="A16" r:id="rId1" location="g3y0" xr:uid="{2AF70D62-8A50-4079-A9EB-295D42F5F61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C636A-59B4-4C00-BE06-94D64BCA7659}">
  <sheetPr codeName="Sheet12">
    <tabColor theme="8" tint="0.59999389629810485"/>
  </sheetPr>
  <dimension ref="B2:J75"/>
  <sheetViews>
    <sheetView showGridLines="0" zoomScale="130" zoomScaleNormal="130" workbookViewId="0">
      <pane xSplit="2" ySplit="4" topLeftCell="C5" activePane="bottomRight" state="frozen"/>
      <selection activeCell="A26" sqref="A26:E26"/>
      <selection pane="topRight" activeCell="A26" sqref="A26:E26"/>
      <selection pane="bottomLeft" activeCell="A26" sqref="A26:E26"/>
      <selection pane="bottomRight" activeCell="H40" sqref="H40"/>
    </sheetView>
  </sheetViews>
  <sheetFormatPr defaultRowHeight="14.5" x14ac:dyDescent="0.35"/>
  <cols>
    <col min="1" max="1" width="2.54296875" customWidth="1"/>
    <col min="2" max="2" width="63.1796875" customWidth="1"/>
    <col min="4" max="4" width="10.1796875" customWidth="1"/>
    <col min="5" max="7" width="13.1796875" customWidth="1"/>
    <col min="8" max="9" width="14.1796875" customWidth="1"/>
    <col min="10" max="10" width="14.453125" customWidth="1"/>
  </cols>
  <sheetData>
    <row r="2" spans="2:10" s="2" customFormat="1" ht="15.5" x14ac:dyDescent="0.3">
      <c r="B2" s="22" t="str">
        <f>IF('About Databook'!$A$15='About Databook'!$C$63,Toggle!A497,Toggle!R497)</f>
        <v>Corporate governance and ethics</v>
      </c>
      <c r="C2" s="19"/>
      <c r="D2" s="20"/>
      <c r="E2" s="20"/>
      <c r="F2" s="20"/>
      <c r="G2" s="20"/>
      <c r="H2" s="20"/>
      <c r="I2" s="20"/>
      <c r="J2" s="20"/>
    </row>
    <row r="3" spans="2:10" ht="15" thickBot="1" x14ac:dyDescent="0.4"/>
    <row r="4" spans="2:10" s="4" customFormat="1" thickBot="1" x14ac:dyDescent="0.4">
      <c r="B4" s="27"/>
      <c r="C4" s="28" t="str">
        <f>IF('About Databook'!$A$15='About Databook'!$C$63,Toggle!B499,Toggle!S499)</f>
        <v>Unit</v>
      </c>
      <c r="D4" s="28">
        <v>2019</v>
      </c>
      <c r="E4" s="28">
        <v>2020</v>
      </c>
      <c r="F4" s="28">
        <v>2021</v>
      </c>
      <c r="G4" s="28">
        <v>2022</v>
      </c>
      <c r="H4" s="28">
        <v>2023</v>
      </c>
      <c r="I4" s="28">
        <v>2024</v>
      </c>
      <c r="J4" s="28">
        <v>2025</v>
      </c>
    </row>
    <row r="6" spans="2:10" s="5" customFormat="1" ht="14" x14ac:dyDescent="0.35">
      <c r="B6" s="29" t="str">
        <f>IF('About Databook'!$A$15='About Databook'!$C$63,Toggle!A501,Toggle!R501)</f>
        <v>Composition and independence of the Board of Directors</v>
      </c>
      <c r="C6" s="30"/>
      <c r="D6" s="30"/>
      <c r="E6" s="30"/>
      <c r="F6" s="30"/>
      <c r="G6" s="32"/>
      <c r="H6" s="32"/>
      <c r="I6" s="32"/>
      <c r="J6" s="32" t="s">
        <v>1478</v>
      </c>
    </row>
    <row r="7" spans="2:10" s="8" customFormat="1" x14ac:dyDescent="0.35">
      <c r="B7" s="40" t="str">
        <f>IF('About Databook'!$A$15='About Databook'!$C$63,Toggle!A502,Toggle!R502)</f>
        <v>Chair</v>
      </c>
      <c r="C7" s="36" t="str">
        <f>IF('About Databook'!$A$15='About Databook'!$C$63,Toggle!B502,Toggle!S502)</f>
        <v>person</v>
      </c>
      <c r="D7" s="130">
        <v>1</v>
      </c>
      <c r="E7" s="130">
        <v>1</v>
      </c>
      <c r="F7" s="130">
        <v>1</v>
      </c>
      <c r="G7" s="130">
        <v>1</v>
      </c>
      <c r="H7" s="130">
        <v>1</v>
      </c>
      <c r="I7" s="130">
        <v>1</v>
      </c>
      <c r="J7" s="254">
        <v>1</v>
      </c>
    </row>
    <row r="8" spans="2:10" s="8" customFormat="1" x14ac:dyDescent="0.35">
      <c r="B8" s="40" t="str">
        <f>IF('About Databook'!$A$15='About Databook'!$C$63,Toggle!A503,Toggle!R503)</f>
        <v>Independence of the Chair</v>
      </c>
      <c r="C8" s="36" t="str">
        <f>IF('About Databook'!$A$15='About Databook'!$C$63,Toggle!B503,Toggle!S503)</f>
        <v>yes/no</v>
      </c>
      <c r="D8" s="72" t="str">
        <f>IF('About Databook'!$A$15='About Databook'!$C$63,Toggle!C503,Toggle!T503)</f>
        <v>no</v>
      </c>
      <c r="E8" s="72" t="str">
        <f>IF('About Databook'!$A$15='About Databook'!$C$63,Toggle!D503,Toggle!U503)</f>
        <v>no</v>
      </c>
      <c r="F8" s="72" t="str">
        <f>IF('About Databook'!$A$15='About Databook'!$C$63,Toggle!E503,Toggle!V503)</f>
        <v>no</v>
      </c>
      <c r="G8" s="72" t="str">
        <f>IF('About Databook'!$A$15='About Databook'!$C$63,Toggle!F503,Toggle!W503)</f>
        <v>no</v>
      </c>
      <c r="H8" s="72" t="str">
        <f>IF('About Databook'!$A$15='About Databook'!$C$63,Toggle!G503,Toggle!X503)</f>
        <v>no</v>
      </c>
      <c r="I8" s="72" t="str">
        <f>IF('About Databook'!$A$15='About Databook'!$C$63,Toggle!H503,Toggle!Y503)</f>
        <v>no</v>
      </c>
      <c r="J8" s="72" t="str">
        <f>IF('About Databook'!$A$15='About Databook'!$C$63,Toggle!I503,Toggle!Z503)</f>
        <v>no</v>
      </c>
    </row>
    <row r="9" spans="2:10" s="8" customFormat="1" x14ac:dyDescent="0.35">
      <c r="B9" s="40" t="str">
        <f>IF('About Databook'!$A$15='About Databook'!$C$63,Toggle!A504,Toggle!R504)</f>
        <v>Independent Non-Executive Directors</v>
      </c>
      <c r="C9" s="36" t="str">
        <f>IF('About Databook'!$A$15='About Databook'!$C$63,Toggle!B504,Toggle!S504)</f>
        <v>person</v>
      </c>
      <c r="D9" s="65">
        <v>2</v>
      </c>
      <c r="E9" s="65">
        <v>2</v>
      </c>
      <c r="F9" s="65">
        <v>2</v>
      </c>
      <c r="G9" s="65">
        <v>2</v>
      </c>
      <c r="H9" s="65">
        <v>2</v>
      </c>
      <c r="I9" s="65">
        <v>2</v>
      </c>
      <c r="J9" s="254">
        <v>2</v>
      </c>
    </row>
    <row r="10" spans="2:10" s="8" customFormat="1" x14ac:dyDescent="0.35">
      <c r="B10" s="40" t="str">
        <f>IF('About Databook'!$A$15='About Databook'!$C$63,Toggle!A505,Toggle!R505)</f>
        <v>Non-Independent Non-Executive Directors</v>
      </c>
      <c r="C10" s="36" t="str">
        <f>IF('About Databook'!$A$15='About Databook'!$C$63,Toggle!B505,Toggle!S505)</f>
        <v>person</v>
      </c>
      <c r="D10" s="65">
        <v>1</v>
      </c>
      <c r="E10" s="65">
        <v>1</v>
      </c>
      <c r="F10" s="65">
        <v>1</v>
      </c>
      <c r="G10" s="65">
        <v>1</v>
      </c>
      <c r="H10" s="65">
        <v>1</v>
      </c>
      <c r="I10" s="65">
        <v>1</v>
      </c>
      <c r="J10" s="254">
        <v>1</v>
      </c>
    </row>
    <row r="11" spans="2:10" s="8" customFormat="1" x14ac:dyDescent="0.35">
      <c r="B11" s="40" t="str">
        <f>IF('About Databook'!$A$15='About Databook'!$C$63,Toggle!A506,Toggle!R506)</f>
        <v>Executive Directors</v>
      </c>
      <c r="C11" s="36" t="str">
        <f>IF('About Databook'!$A$15='About Databook'!$C$63,Toggle!B506,Toggle!S506)</f>
        <v>person</v>
      </c>
      <c r="D11" s="65">
        <v>1</v>
      </c>
      <c r="E11" s="65">
        <v>1</v>
      </c>
      <c r="F11" s="65">
        <v>1</v>
      </c>
      <c r="G11" s="65">
        <v>1</v>
      </c>
      <c r="H11" s="65">
        <v>1</v>
      </c>
      <c r="I11" s="65">
        <v>1</v>
      </c>
      <c r="J11" s="254">
        <v>1</v>
      </c>
    </row>
    <row r="12" spans="2:10" s="8" customFormat="1" x14ac:dyDescent="0.35">
      <c r="B12" s="40" t="str">
        <f>IF('About Databook'!$A$15='About Databook'!$C$63,Toggle!A507,Toggle!R507)</f>
        <v>Total</v>
      </c>
      <c r="C12" s="36" t="str">
        <f>IF('About Databook'!$A$15='About Databook'!$C$63,Toggle!B507,Toggle!S507)</f>
        <v>person</v>
      </c>
      <c r="D12" s="65">
        <v>4</v>
      </c>
      <c r="E12" s="65">
        <v>4</v>
      </c>
      <c r="F12" s="65">
        <v>4</v>
      </c>
      <c r="G12" s="65">
        <v>4</v>
      </c>
      <c r="H12" s="65">
        <v>4</v>
      </c>
      <c r="I12" s="65">
        <v>4</v>
      </c>
      <c r="J12" s="254">
        <v>4</v>
      </c>
    </row>
    <row r="13" spans="2:10" s="8" customFormat="1" ht="20.75" customHeight="1" x14ac:dyDescent="0.35">
      <c r="B13" s="40" t="str">
        <f>IF('About Databook'!$A$15='About Databook'!$C$63,Toggle!A508,Toggle!R508)</f>
        <v>Share of Non-Executive Independent Directors</v>
      </c>
      <c r="C13" s="36" t="str">
        <f>IF('About Databook'!$A$15='About Databook'!$C$63,Toggle!B508,Toggle!S508)</f>
        <v>%</v>
      </c>
      <c r="D13" s="71">
        <v>0.5</v>
      </c>
      <c r="E13" s="71">
        <v>0.5</v>
      </c>
      <c r="F13" s="71">
        <v>0.5</v>
      </c>
      <c r="G13" s="71">
        <v>0.5</v>
      </c>
      <c r="H13" s="71">
        <v>0.5</v>
      </c>
      <c r="I13" s="71">
        <v>0.5</v>
      </c>
      <c r="J13" s="71">
        <v>0.5</v>
      </c>
    </row>
    <row r="14" spans="2:10" x14ac:dyDescent="0.35">
      <c r="B14" s="40" t="str">
        <f>IF('About Databook'!$A$15='About Databook'!$C$63,Toggle!A509,Toggle!R509)</f>
        <v>Number of meetings</v>
      </c>
      <c r="C14" s="52" t="str">
        <f>IF('About Databook'!$A$15='About Databook'!$C$63,Toggle!B509,Toggle!S509)</f>
        <v>unit</v>
      </c>
      <c r="D14" s="65">
        <v>31</v>
      </c>
      <c r="E14" s="65">
        <v>28</v>
      </c>
      <c r="F14" s="65">
        <v>24</v>
      </c>
      <c r="G14" s="65">
        <v>19</v>
      </c>
      <c r="H14" s="65">
        <v>20</v>
      </c>
      <c r="I14" s="65">
        <v>32</v>
      </c>
      <c r="J14" s="254">
        <v>35</v>
      </c>
    </row>
    <row r="15" spans="2:10" x14ac:dyDescent="0.35">
      <c r="B15" s="42" t="str">
        <f>IF('About Databook'!$A$15='About Databook'!$C$63,Toggle!A510,Toggle!R510)</f>
        <v>Average attendance at board meetings</v>
      </c>
      <c r="C15" s="36" t="str">
        <f>IF('About Databook'!$A$15='About Databook'!$C$63,Toggle!B510,Toggle!S510)</f>
        <v>%</v>
      </c>
      <c r="D15" s="71">
        <v>1</v>
      </c>
      <c r="E15" s="71">
        <v>1</v>
      </c>
      <c r="F15" s="71">
        <v>1</v>
      </c>
      <c r="G15" s="71">
        <v>1</v>
      </c>
      <c r="H15" s="71">
        <v>1</v>
      </c>
      <c r="I15" s="71">
        <v>1</v>
      </c>
      <c r="J15" s="71">
        <v>1</v>
      </c>
    </row>
    <row r="16" spans="2:10" ht="18" customHeight="1" x14ac:dyDescent="0.35">
      <c r="B16" s="40" t="str">
        <f>IF('About Databook'!$A$15='About Databook'!$C$63,Toggle!A511,Toggle!R511)</f>
        <v>Number of non-executive/independent directors with four or fewer other mandates</v>
      </c>
      <c r="C16" s="52" t="str">
        <f>IF('About Databook'!$A$15='About Databook'!$C$63,Toggle!B511,Toggle!S511)</f>
        <v>person</v>
      </c>
      <c r="D16" s="65">
        <v>2</v>
      </c>
      <c r="E16" s="65">
        <v>2</v>
      </c>
      <c r="F16" s="65">
        <v>2</v>
      </c>
      <c r="G16" s="65">
        <v>2</v>
      </c>
      <c r="H16" s="65">
        <v>2</v>
      </c>
      <c r="I16" s="65">
        <v>2</v>
      </c>
      <c r="J16" s="254">
        <v>2</v>
      </c>
    </row>
    <row r="17" spans="2:10" x14ac:dyDescent="0.35">
      <c r="B17" s="40" t="str">
        <f>IF('About Databook'!$A$15='About Databook'!$C$63,Toggle!A512,Toggle!R512)</f>
        <v>Share of Board of Directors from the local community</v>
      </c>
      <c r="C17" s="36" t="str">
        <f>IF('About Databook'!$A$15='About Databook'!$C$63,Toggle!B512,Toggle!S512)</f>
        <v>%</v>
      </c>
      <c r="D17" s="71">
        <v>0.5</v>
      </c>
      <c r="E17" s="71">
        <v>0.5</v>
      </c>
      <c r="F17" s="71">
        <v>0.5</v>
      </c>
      <c r="G17" s="71">
        <v>0.5</v>
      </c>
      <c r="H17" s="71">
        <v>0.5</v>
      </c>
      <c r="I17" s="71">
        <v>0.5</v>
      </c>
      <c r="J17" s="71">
        <v>0.5</v>
      </c>
    </row>
    <row r="18" spans="2:10" x14ac:dyDescent="0.35">
      <c r="B18" s="42" t="str">
        <f>IF('About Databook'!$A$15='About Databook'!$C$63,Toggle!A513,Toggle!R513)</f>
        <v>Women</v>
      </c>
      <c r="C18" s="36" t="str">
        <f>IF('About Databook'!$A$15='About Databook'!$C$63,Toggle!B513,Toggle!S513)</f>
        <v>%</v>
      </c>
      <c r="D18" s="71">
        <v>0</v>
      </c>
      <c r="E18" s="71">
        <v>0</v>
      </c>
      <c r="F18" s="71">
        <v>0</v>
      </c>
      <c r="G18" s="71">
        <v>0</v>
      </c>
      <c r="H18" s="71">
        <v>0</v>
      </c>
      <c r="I18" s="71">
        <v>0</v>
      </c>
      <c r="J18" s="71">
        <v>0</v>
      </c>
    </row>
    <row r="19" spans="2:10" x14ac:dyDescent="0.35">
      <c r="B19" s="42" t="str">
        <f>IF('About Databook'!$A$15='About Databook'!$C$63,Toggle!A514,Toggle!R514)</f>
        <v>Men</v>
      </c>
      <c r="C19" s="36" t="str">
        <f>IF('About Databook'!$A$15='About Databook'!$C$63,Toggle!B514,Toggle!S514)</f>
        <v>%</v>
      </c>
      <c r="D19" s="71">
        <v>0.5</v>
      </c>
      <c r="E19" s="71">
        <v>0.5</v>
      </c>
      <c r="F19" s="71">
        <v>0.5</v>
      </c>
      <c r="G19" s="71">
        <v>0.5</v>
      </c>
      <c r="H19" s="71">
        <v>0.5</v>
      </c>
      <c r="I19" s="71">
        <v>0.5</v>
      </c>
      <c r="J19" s="71">
        <v>0.5</v>
      </c>
    </row>
    <row r="20" spans="2:10" x14ac:dyDescent="0.35">
      <c r="D20" s="65"/>
      <c r="E20" s="65"/>
      <c r="F20" s="65"/>
      <c r="G20" s="65"/>
      <c r="H20" s="65"/>
      <c r="I20" s="65"/>
      <c r="J20" s="65"/>
    </row>
    <row r="21" spans="2:10" s="5" customFormat="1" ht="14" x14ac:dyDescent="0.35">
      <c r="B21" s="29" t="str">
        <f>IF('About Databook'!$A$15='About Databook'!$C$63,Toggle!A516,Toggle!R516)</f>
        <v>Independence of the Board of Directors Committees</v>
      </c>
      <c r="C21" s="30"/>
      <c r="D21" s="30"/>
      <c r="E21" s="30"/>
      <c r="F21" s="30"/>
      <c r="G21" s="32"/>
      <c r="H21" s="32"/>
      <c r="I21" s="32"/>
      <c r="J21" s="32" t="s">
        <v>39</v>
      </c>
    </row>
    <row r="22" spans="2:10" s="8" customFormat="1" x14ac:dyDescent="0.35">
      <c r="B22" s="40" t="str">
        <f>IF('About Databook'!$A$15='About Databook'!$C$63,Toggle!A517,Toggle!R517)</f>
        <v>Audit Committee</v>
      </c>
      <c r="C22" s="51" t="str">
        <f>IF('About Databook'!$A$15='About Databook'!$C$63,Toggle!B517,Toggle!S517)</f>
        <v>%</v>
      </c>
      <c r="D22" s="118">
        <v>0.67</v>
      </c>
      <c r="E22" s="118">
        <v>0.67</v>
      </c>
      <c r="F22" s="118">
        <v>0.67</v>
      </c>
      <c r="G22" s="118">
        <v>0.67</v>
      </c>
      <c r="H22" s="118">
        <v>0.67</v>
      </c>
      <c r="I22" s="118">
        <v>0.67</v>
      </c>
      <c r="J22" s="118">
        <v>0.67</v>
      </c>
    </row>
    <row r="23" spans="2:10" s="8" customFormat="1" x14ac:dyDescent="0.35">
      <c r="B23" s="40" t="str">
        <f>IF('About Databook'!$A$15='About Databook'!$C$63,Toggle!A518,Toggle!R518)</f>
        <v>Nomination and Remuneration Committee</v>
      </c>
      <c r="C23" s="51" t="str">
        <f>IF('About Databook'!$A$15='About Databook'!$C$63,Toggle!B518,Toggle!S518)</f>
        <v>%</v>
      </c>
      <c r="D23" s="118">
        <v>0.4</v>
      </c>
      <c r="E23" s="118">
        <v>0.4</v>
      </c>
      <c r="F23" s="118">
        <v>0.4</v>
      </c>
      <c r="G23" s="118">
        <v>0.4</v>
      </c>
      <c r="H23" s="118">
        <v>0.4</v>
      </c>
      <c r="I23" s="118">
        <v>0.67</v>
      </c>
      <c r="J23" s="118">
        <v>0.67</v>
      </c>
    </row>
    <row r="24" spans="2:10" s="8" customFormat="1" x14ac:dyDescent="0.35">
      <c r="B24" s="40" t="str">
        <f>IF('About Databook'!$A$15='About Databook'!$C$63,Toggle!A519,Toggle!R519)</f>
        <v>SHE Committee</v>
      </c>
      <c r="C24" s="51" t="str">
        <f>IF('About Databook'!$A$15='About Databook'!$C$63,Toggle!B519,Toggle!S519)</f>
        <v>%</v>
      </c>
      <c r="D24" s="118">
        <v>0.67</v>
      </c>
      <c r="E24" s="118">
        <v>0.67</v>
      </c>
      <c r="F24" s="118">
        <v>0.67</v>
      </c>
      <c r="G24" s="118">
        <v>0.67</v>
      </c>
      <c r="H24" s="118">
        <v>0.67</v>
      </c>
      <c r="I24" s="118">
        <v>0.67</v>
      </c>
      <c r="J24" s="118">
        <v>0.67</v>
      </c>
    </row>
    <row r="25" spans="2:10" s="8" customFormat="1" x14ac:dyDescent="0.35">
      <c r="B25" s="40" t="str">
        <f>IF('About Databook'!$A$15='About Databook'!$C$63,Toggle!A520,Toggle!R520)</f>
        <v>Strategy Committee</v>
      </c>
      <c r="C25" s="51" t="str">
        <f>IF('About Databook'!$A$15='About Databook'!$C$63,Toggle!B520,Toggle!S520)</f>
        <v>%</v>
      </c>
      <c r="D25" s="119" t="s">
        <v>10</v>
      </c>
      <c r="E25" s="119" t="s">
        <v>10</v>
      </c>
      <c r="F25" s="119" t="s">
        <v>10</v>
      </c>
      <c r="G25" s="119" t="s">
        <v>10</v>
      </c>
      <c r="H25" s="119" t="s">
        <v>10</v>
      </c>
      <c r="I25" s="118">
        <v>0.5</v>
      </c>
      <c r="J25" s="118">
        <v>0.5</v>
      </c>
    </row>
    <row r="26" spans="2:10" x14ac:dyDescent="0.35">
      <c r="D26" s="65"/>
      <c r="E26" s="65"/>
      <c r="F26" s="65"/>
      <c r="G26" s="65"/>
      <c r="H26" s="65"/>
      <c r="I26" s="65"/>
      <c r="J26" s="65"/>
    </row>
    <row r="27" spans="2:10" s="5" customFormat="1" ht="14" x14ac:dyDescent="0.35">
      <c r="B27" s="29" t="str">
        <f>IF('About Databook'!$A$15='About Databook'!$C$63,Toggle!A522,Toggle!R522)</f>
        <v>Gender composition of the Board of Directors</v>
      </c>
      <c r="C27" s="30"/>
      <c r="D27" s="30"/>
      <c r="E27" s="30"/>
      <c r="F27" s="30"/>
      <c r="G27" s="32"/>
      <c r="H27" s="32"/>
      <c r="I27" s="32"/>
      <c r="J27" s="32" t="s">
        <v>40</v>
      </c>
    </row>
    <row r="28" spans="2:10" s="8" customFormat="1" x14ac:dyDescent="0.35">
      <c r="B28" s="40" t="str">
        <f>IF('About Databook'!$A$15='About Databook'!$C$63,Toggle!A523,Toggle!R523)</f>
        <v>Women</v>
      </c>
      <c r="C28" s="51" t="str">
        <f>IF('About Databook'!$A$15='About Databook'!$C$63,Toggle!B523,Toggle!S523)</f>
        <v>person</v>
      </c>
      <c r="D28" s="65"/>
      <c r="E28" s="65">
        <v>0</v>
      </c>
      <c r="F28" s="65">
        <v>0</v>
      </c>
      <c r="G28" s="65">
        <v>0</v>
      </c>
      <c r="H28" s="65">
        <v>0</v>
      </c>
      <c r="I28" s="65">
        <v>0</v>
      </c>
      <c r="J28" s="65">
        <v>0</v>
      </c>
    </row>
    <row r="29" spans="2:10" s="8" customFormat="1" x14ac:dyDescent="0.35">
      <c r="B29" s="40" t="str">
        <f>IF('About Databook'!$A$15='About Databook'!$C$63,Toggle!A524,Toggle!R524)</f>
        <v>Men</v>
      </c>
      <c r="C29" s="51" t="str">
        <f>IF('About Databook'!$A$15='About Databook'!$C$63,Toggle!B524,Toggle!S524)</f>
        <v>person</v>
      </c>
      <c r="D29" s="65">
        <v>4</v>
      </c>
      <c r="E29" s="65">
        <v>4</v>
      </c>
      <c r="F29" s="65">
        <v>4</v>
      </c>
      <c r="G29" s="65">
        <v>4</v>
      </c>
      <c r="H29" s="65">
        <v>4</v>
      </c>
      <c r="I29" s="65">
        <v>4</v>
      </c>
      <c r="J29" s="65">
        <v>4</v>
      </c>
    </row>
    <row r="30" spans="2:10" s="8" customFormat="1" x14ac:dyDescent="0.35">
      <c r="B30" s="40" t="str">
        <f>IF('About Databook'!$A$15='About Databook'!$C$63,Toggle!A525,Toggle!R525)</f>
        <v>Share of women</v>
      </c>
      <c r="C30" s="51" t="str">
        <f>IF('About Databook'!$A$15='About Databook'!$C$63,Toggle!B525,Toggle!S525)</f>
        <v>%</v>
      </c>
      <c r="D30" s="118">
        <v>0</v>
      </c>
      <c r="E30" s="118">
        <v>0</v>
      </c>
      <c r="F30" s="71">
        <v>0</v>
      </c>
      <c r="G30" s="118">
        <v>0</v>
      </c>
      <c r="H30" s="118">
        <v>0</v>
      </c>
      <c r="I30" s="118">
        <v>0</v>
      </c>
      <c r="J30" s="118">
        <v>0</v>
      </c>
    </row>
    <row r="32" spans="2:10" s="5" customFormat="1" ht="14" x14ac:dyDescent="0.35">
      <c r="B32" s="29" t="str">
        <f>IF('About Databook'!$A$15='About Databook'!$C$63,Toggle!A527,Toggle!R527)</f>
        <v>Age of members of the Board of Directors</v>
      </c>
      <c r="C32" s="30"/>
      <c r="D32" s="30"/>
      <c r="E32" s="30"/>
      <c r="F32" s="30"/>
      <c r="G32" s="32"/>
      <c r="H32" s="32"/>
      <c r="I32" s="32"/>
      <c r="J32" s="32" t="s">
        <v>34</v>
      </c>
    </row>
    <row r="33" spans="2:10" s="8" customFormat="1" x14ac:dyDescent="0.35">
      <c r="B33" s="40" t="str">
        <f>IF('About Databook'!$A$15='About Databook'!$C$63,Toggle!A528,Toggle!R528)</f>
        <v>Under 30 years</v>
      </c>
      <c r="C33" s="51" t="str">
        <f>IF('About Databook'!$A$15='About Databook'!$C$63,Toggle!B528,Toggle!S528)</f>
        <v>person</v>
      </c>
      <c r="D33" s="65">
        <v>0</v>
      </c>
      <c r="E33" s="65">
        <v>0</v>
      </c>
      <c r="F33" s="65">
        <v>0</v>
      </c>
      <c r="G33" s="65">
        <v>0</v>
      </c>
      <c r="H33" s="65">
        <v>0</v>
      </c>
      <c r="I33" s="65">
        <v>0</v>
      </c>
      <c r="J33" s="65">
        <v>0</v>
      </c>
    </row>
    <row r="34" spans="2:10" s="8" customFormat="1" x14ac:dyDescent="0.35">
      <c r="B34" s="40" t="str">
        <f>IF('About Databook'!$A$15='About Databook'!$C$63,Toggle!A529,Toggle!R529)</f>
        <v>30-50 years</v>
      </c>
      <c r="C34" s="51" t="str">
        <f>IF('About Databook'!$A$15='About Databook'!$C$63,Toggle!B529,Toggle!S529)</f>
        <v>person</v>
      </c>
      <c r="D34" s="65">
        <v>2</v>
      </c>
      <c r="E34" s="65">
        <v>2</v>
      </c>
      <c r="F34" s="65">
        <v>2</v>
      </c>
      <c r="G34" s="65">
        <v>2</v>
      </c>
      <c r="H34" s="65">
        <v>2</v>
      </c>
      <c r="I34" s="65">
        <v>1</v>
      </c>
      <c r="J34" s="65">
        <v>1</v>
      </c>
    </row>
    <row r="35" spans="2:10" s="8" customFormat="1" x14ac:dyDescent="0.35">
      <c r="B35" s="40" t="str">
        <f>IF('About Databook'!$A$15='About Databook'!$C$63,Toggle!A530,Toggle!R530)</f>
        <v>Over 50 years</v>
      </c>
      <c r="C35" s="51" t="str">
        <f>IF('About Databook'!$A$15='About Databook'!$C$63,Toggle!B530,Toggle!S530)</f>
        <v>person</v>
      </c>
      <c r="D35" s="65">
        <v>2</v>
      </c>
      <c r="E35" s="65">
        <v>2</v>
      </c>
      <c r="F35" s="65">
        <v>2</v>
      </c>
      <c r="G35" s="65">
        <v>2</v>
      </c>
      <c r="H35" s="65">
        <v>2</v>
      </c>
      <c r="I35" s="65">
        <v>3</v>
      </c>
      <c r="J35" s="65">
        <v>3</v>
      </c>
    </row>
    <row r="37" spans="2:10" s="5" customFormat="1" ht="14" x14ac:dyDescent="0.35">
      <c r="B37" s="29" t="str">
        <f>IF('About Databook'!$A$15='About Databook'!$C$63,Toggle!A532,Toggle!R532)</f>
        <v>Average tenure</v>
      </c>
      <c r="C37" s="30"/>
      <c r="D37" s="30"/>
      <c r="E37" s="30"/>
      <c r="F37" s="30"/>
      <c r="G37" s="32"/>
      <c r="H37" s="32"/>
      <c r="I37" s="32"/>
      <c r="J37" s="32" t="s">
        <v>39</v>
      </c>
    </row>
    <row r="38" spans="2:10" s="8" customFormat="1" x14ac:dyDescent="0.35">
      <c r="B38" s="40" t="str">
        <f>IF('About Databook'!$A$15='About Databook'!$C$63,Toggle!A533,Toggle!R533)</f>
        <v>less than 4 years</v>
      </c>
      <c r="C38" s="51" t="str">
        <f>IF('About Databook'!$A$15='About Databook'!$C$63,Toggle!B533,Toggle!S533)</f>
        <v>person</v>
      </c>
      <c r="D38" s="65">
        <v>3</v>
      </c>
      <c r="E38" s="65">
        <v>2</v>
      </c>
      <c r="F38" s="65">
        <v>2</v>
      </c>
      <c r="G38" s="65">
        <v>1</v>
      </c>
      <c r="H38" s="65">
        <v>1</v>
      </c>
      <c r="I38" s="65">
        <v>1</v>
      </c>
      <c r="J38" s="254">
        <v>1</v>
      </c>
    </row>
    <row r="39" spans="2:10" s="8" customFormat="1" x14ac:dyDescent="0.35">
      <c r="B39" s="40" t="str">
        <f>IF('About Databook'!$A$15='About Databook'!$C$63,Toggle!A534,Toggle!R534)</f>
        <v>4-8 years</v>
      </c>
      <c r="C39" s="51" t="str">
        <f>IF('About Databook'!$A$15='About Databook'!$C$63,Toggle!B534,Toggle!S534)</f>
        <v>person</v>
      </c>
      <c r="D39" s="65">
        <v>1</v>
      </c>
      <c r="E39" s="65">
        <v>1</v>
      </c>
      <c r="F39" s="65">
        <v>1</v>
      </c>
      <c r="G39" s="65">
        <v>2</v>
      </c>
      <c r="H39" s="65">
        <v>3</v>
      </c>
      <c r="I39" s="65">
        <v>3</v>
      </c>
      <c r="J39" s="254">
        <v>2</v>
      </c>
    </row>
    <row r="40" spans="2:10" s="8" customFormat="1" x14ac:dyDescent="0.35">
      <c r="B40" s="40" t="str">
        <f>IF('About Databook'!$A$15='About Databook'!$C$63,Toggle!A535,Toggle!R535)</f>
        <v>8 - more</v>
      </c>
      <c r="C40" s="51" t="str">
        <f>IF('About Databook'!$A$15='About Databook'!$C$63,Toggle!B535,Toggle!S535)</f>
        <v>person</v>
      </c>
      <c r="D40" s="65">
        <v>1</v>
      </c>
      <c r="E40" s="65">
        <v>1</v>
      </c>
      <c r="F40" s="65">
        <v>1</v>
      </c>
      <c r="G40" s="65">
        <v>1</v>
      </c>
      <c r="H40" s="65">
        <v>0</v>
      </c>
      <c r="I40" s="65">
        <v>0</v>
      </c>
      <c r="J40" s="254">
        <v>1</v>
      </c>
    </row>
    <row r="42" spans="2:10" s="5" customFormat="1" ht="14" x14ac:dyDescent="0.35">
      <c r="B42" s="29" t="str">
        <f>IF('About Databook'!$A$15='About Databook'!$C$63,Toggle!A537,Toggle!R537)</f>
        <v>Balance of qualifications on the Board of Directors</v>
      </c>
      <c r="C42" s="30"/>
      <c r="D42" s="30"/>
      <c r="E42" s="30"/>
      <c r="F42" s="30"/>
      <c r="G42" s="32"/>
      <c r="H42" s="32"/>
      <c r="I42" s="32"/>
      <c r="J42" s="32" t="s">
        <v>1480</v>
      </c>
    </row>
    <row r="43" spans="2:10" s="8" customFormat="1" x14ac:dyDescent="0.35">
      <c r="B43" s="40" t="str">
        <f>IF('About Databook'!$A$15='About Databook'!$C$63,Toggle!A538,Toggle!R538)</f>
        <v>Mining</v>
      </c>
      <c r="C43" s="36" t="str">
        <f>IF('About Databook'!$A$15='About Databook'!$C$63,Toggle!B538,Toggle!S538)</f>
        <v>%</v>
      </c>
      <c r="D43" s="118">
        <v>0.75</v>
      </c>
      <c r="E43" s="118">
        <v>0.75</v>
      </c>
      <c r="F43" s="118">
        <v>0.75</v>
      </c>
      <c r="G43" s="118">
        <v>0.75</v>
      </c>
      <c r="H43" s="118">
        <v>0.75</v>
      </c>
      <c r="I43" s="118">
        <v>0.75</v>
      </c>
      <c r="J43" s="118">
        <v>0.75</v>
      </c>
    </row>
    <row r="44" spans="2:10" s="8" customFormat="1" x14ac:dyDescent="0.35">
      <c r="B44" s="40" t="str">
        <f>IF('About Databook'!$A$15='About Databook'!$C$63,Toggle!A539,Toggle!R539)</f>
        <v>Sustainable development</v>
      </c>
      <c r="C44" s="36" t="str">
        <f>IF('About Databook'!$A$15='About Databook'!$C$63,Toggle!B539,Toggle!S539)</f>
        <v>%</v>
      </c>
      <c r="D44" s="118">
        <v>0.75</v>
      </c>
      <c r="E44" s="118">
        <v>0.75</v>
      </c>
      <c r="F44" s="118">
        <v>0.75</v>
      </c>
      <c r="G44" s="118">
        <v>0.75</v>
      </c>
      <c r="H44" s="118">
        <v>0.75</v>
      </c>
      <c r="I44" s="118">
        <v>0.75</v>
      </c>
      <c r="J44" s="118">
        <v>0.75</v>
      </c>
    </row>
    <row r="45" spans="2:10" s="8" customFormat="1" x14ac:dyDescent="0.35">
      <c r="B45" s="40" t="str">
        <f>IF('About Databook'!$A$15='About Databook'!$C$63,Toggle!A540,Toggle!R540)</f>
        <v>Finance</v>
      </c>
      <c r="C45" s="36" t="str">
        <f>IF('About Databook'!$A$15='About Databook'!$C$63,Toggle!B540,Toggle!S540)</f>
        <v>%</v>
      </c>
      <c r="D45" s="118">
        <v>0.5</v>
      </c>
      <c r="E45" s="118">
        <v>0.5</v>
      </c>
      <c r="F45" s="118">
        <v>0.5</v>
      </c>
      <c r="G45" s="118">
        <v>0.5</v>
      </c>
      <c r="H45" s="118">
        <v>0.5</v>
      </c>
      <c r="I45" s="118">
        <v>0.5</v>
      </c>
      <c r="J45" s="118">
        <v>0.5</v>
      </c>
    </row>
    <row r="46" spans="2:10" s="8" customFormat="1" x14ac:dyDescent="0.35">
      <c r="B46" s="40" t="str">
        <f>IF('About Databook'!$A$15='About Databook'!$C$63,Toggle!A541,Toggle!R541)</f>
        <v>Corporate governance</v>
      </c>
      <c r="C46" s="36" t="str">
        <f>IF('About Databook'!$A$15='About Databook'!$C$63,Toggle!B541,Toggle!S541)</f>
        <v>%</v>
      </c>
      <c r="D46" s="118">
        <v>1</v>
      </c>
      <c r="E46" s="118">
        <v>1</v>
      </c>
      <c r="F46" s="118">
        <v>1</v>
      </c>
      <c r="G46" s="118">
        <v>1</v>
      </c>
      <c r="H46" s="118">
        <v>1</v>
      </c>
      <c r="I46" s="118">
        <v>1</v>
      </c>
      <c r="J46" s="118">
        <v>1</v>
      </c>
    </row>
    <row r="47" spans="2:10" s="8" customFormat="1" x14ac:dyDescent="0.35">
      <c r="B47" s="40"/>
      <c r="C47" s="36"/>
      <c r="D47" s="65"/>
      <c r="E47" s="65"/>
      <c r="F47" s="65"/>
      <c r="G47" s="65"/>
      <c r="H47" s="65"/>
      <c r="I47" s="65"/>
      <c r="J47" s="65"/>
    </row>
    <row r="48" spans="2:10" s="5" customFormat="1" ht="14" x14ac:dyDescent="0.35">
      <c r="B48" s="29" t="str">
        <f>IF('About Databook'!$A$15='About Databook'!$C$63,Toggle!A543,Toggle!R543)</f>
        <v>Executive Committee</v>
      </c>
      <c r="C48" s="30"/>
      <c r="D48" s="30"/>
      <c r="E48" s="30"/>
      <c r="F48" s="30"/>
      <c r="G48" s="32"/>
      <c r="H48" s="32"/>
      <c r="I48" s="32"/>
      <c r="J48" s="32" t="s">
        <v>40</v>
      </c>
    </row>
    <row r="49" spans="2:10" s="8" customFormat="1" x14ac:dyDescent="0.35">
      <c r="B49" s="40" t="str">
        <f>IF('About Databook'!$A$15='About Databook'!$C$63,Toggle!A544,Toggle!R544)</f>
        <v>Total</v>
      </c>
      <c r="C49" s="51" t="str">
        <f>IF('About Databook'!$A$15='About Databook'!$C$63,Toggle!B544,Toggle!S544)</f>
        <v>person</v>
      </c>
      <c r="D49" s="65">
        <v>3</v>
      </c>
      <c r="E49" s="65">
        <v>3</v>
      </c>
      <c r="F49" s="65">
        <v>5</v>
      </c>
      <c r="G49" s="65">
        <v>5</v>
      </c>
      <c r="H49" s="65">
        <v>5</v>
      </c>
      <c r="I49" s="65">
        <v>5</v>
      </c>
      <c r="J49" s="65">
        <v>5</v>
      </c>
    </row>
    <row r="50" spans="2:10" s="8" customFormat="1" x14ac:dyDescent="0.35">
      <c r="B50" s="42" t="str">
        <f>IF('About Databook'!$A$15='About Databook'!$C$63,Toggle!A545,Toggle!R545)</f>
        <v>Women</v>
      </c>
      <c r="C50" s="51" t="str">
        <f>IF('About Databook'!$A$15='About Databook'!$C$63,Toggle!B545,Toggle!S545)</f>
        <v>%</v>
      </c>
      <c r="D50" s="118">
        <v>0</v>
      </c>
      <c r="E50" s="71">
        <v>0</v>
      </c>
      <c r="F50" s="71">
        <v>0.2</v>
      </c>
      <c r="G50" s="71">
        <v>0.2</v>
      </c>
      <c r="H50" s="71">
        <v>0.2</v>
      </c>
      <c r="I50" s="71">
        <v>0</v>
      </c>
      <c r="J50" s="71">
        <v>0</v>
      </c>
    </row>
    <row r="51" spans="2:10" s="8" customFormat="1" x14ac:dyDescent="0.35">
      <c r="B51" s="42" t="str">
        <f>IF('About Databook'!$A$15='About Databook'!$C$63,Toggle!A546,Toggle!R546)</f>
        <v>Men</v>
      </c>
      <c r="C51" s="51" t="str">
        <f>IF('About Databook'!$A$15='About Databook'!$C$63,Toggle!B546,Toggle!S546)</f>
        <v>%</v>
      </c>
      <c r="D51" s="71">
        <v>1</v>
      </c>
      <c r="E51" s="71">
        <v>1</v>
      </c>
      <c r="F51" s="71">
        <v>0.8</v>
      </c>
      <c r="G51" s="71">
        <v>0.8</v>
      </c>
      <c r="H51" s="71">
        <v>0.8</v>
      </c>
      <c r="I51" s="71">
        <v>1</v>
      </c>
      <c r="J51" s="71">
        <v>1</v>
      </c>
    </row>
    <row r="54" spans="2:10" s="5" customFormat="1" ht="14" x14ac:dyDescent="0.35">
      <c r="B54" s="29" t="str">
        <f>IF('About Databook'!$A$15='About Databook'!$C$63,Toggle!A548,Toggle!R548)</f>
        <v>Business Ethics</v>
      </c>
      <c r="C54" s="30"/>
      <c r="D54" s="30"/>
      <c r="E54" s="30"/>
      <c r="F54" s="30"/>
      <c r="G54" s="32"/>
      <c r="H54" s="32"/>
      <c r="I54" s="32"/>
      <c r="J54" s="32" t="s">
        <v>1484</v>
      </c>
    </row>
    <row r="55" spans="2:10" s="8" customFormat="1" x14ac:dyDescent="0.35">
      <c r="B55" s="40" t="str">
        <f>IF('About Databook'!$A$15='About Databook'!$C$63,Toggle!A549,Toggle!R549)</f>
        <v>Violations of the Code of Corporate Ethics</v>
      </c>
      <c r="C55" s="51" t="str">
        <f>IF('About Databook'!$A$15='About Databook'!$C$63,Toggle!B549,Toggle!S549)</f>
        <v>unit</v>
      </c>
      <c r="D55" s="119" t="s">
        <v>9</v>
      </c>
      <c r="E55" s="65">
        <v>9</v>
      </c>
      <c r="F55" s="65">
        <v>6</v>
      </c>
      <c r="G55" s="65">
        <v>10</v>
      </c>
      <c r="H55" s="65">
        <v>10</v>
      </c>
      <c r="I55" s="65">
        <v>27</v>
      </c>
      <c r="J55" s="65">
        <f>SUM(J56:J61)</f>
        <v>68</v>
      </c>
    </row>
    <row r="56" spans="2:10" s="8" customFormat="1" x14ac:dyDescent="0.35">
      <c r="B56" s="42" t="str">
        <f>IF('About Databook'!$A$15='About Databook'!$C$63,Toggle!A550,Toggle!R550)</f>
        <v>Cases of corruption (1)</v>
      </c>
      <c r="C56" s="51" t="str">
        <f>IF('About Databook'!$A$15='About Databook'!$C$63,Toggle!B550,Toggle!S550)</f>
        <v>unit</v>
      </c>
      <c r="D56" s="119" t="s">
        <v>9</v>
      </c>
      <c r="E56" s="65">
        <v>0</v>
      </c>
      <c r="F56" s="65">
        <v>0</v>
      </c>
      <c r="G56" s="65">
        <v>1</v>
      </c>
      <c r="H56" s="65">
        <v>2</v>
      </c>
      <c r="I56" s="65">
        <v>3</v>
      </c>
      <c r="J56" s="65">
        <v>1</v>
      </c>
    </row>
    <row r="57" spans="2:10" s="8" customFormat="1" x14ac:dyDescent="0.35">
      <c r="B57" s="42" t="str">
        <f>IF('About Databook'!$A$15='About Databook'!$C$63,Toggle!A551,Toggle!R551)</f>
        <v>Cases of conflict of interest</v>
      </c>
      <c r="C57" s="51" t="str">
        <f>IF('About Databook'!$A$15='About Databook'!$C$63,Toggle!B551,Toggle!S551)</f>
        <v>unit</v>
      </c>
      <c r="D57" s="119" t="s">
        <v>9</v>
      </c>
      <c r="E57" s="65">
        <v>3</v>
      </c>
      <c r="F57" s="65">
        <v>3</v>
      </c>
      <c r="G57" s="65">
        <v>0</v>
      </c>
      <c r="H57" s="65">
        <v>1</v>
      </c>
      <c r="I57" s="65">
        <v>8</v>
      </c>
      <c r="J57" s="65">
        <v>0</v>
      </c>
    </row>
    <row r="58" spans="2:10" s="8" customFormat="1" x14ac:dyDescent="0.35">
      <c r="B58" s="42" t="str">
        <f>IF('About Databook'!$A$15='About Databook'!$C$63,Toggle!A552,Toggle!R552)</f>
        <v>Cases of discrimination</v>
      </c>
      <c r="C58" s="51" t="str">
        <f>IF('About Databook'!$A$15='About Databook'!$C$63,Toggle!B552,Toggle!S552)</f>
        <v>unit</v>
      </c>
      <c r="D58" s="119" t="s">
        <v>9</v>
      </c>
      <c r="E58" s="65">
        <v>2</v>
      </c>
      <c r="F58" s="72">
        <v>0</v>
      </c>
      <c r="G58" s="65">
        <v>2</v>
      </c>
      <c r="H58" s="65">
        <v>1</v>
      </c>
      <c r="I58" s="65">
        <v>3</v>
      </c>
      <c r="J58" s="65">
        <v>0</v>
      </c>
    </row>
    <row r="59" spans="2:10" s="8" customFormat="1" x14ac:dyDescent="0.35">
      <c r="B59" s="42" t="str">
        <f>IF('About Databook'!$A$15='About Databook'!$C$63,Toggle!A553,Toggle!R553)</f>
        <v>Cases of money laundering</v>
      </c>
      <c r="C59" s="51" t="str">
        <f>IF('About Databook'!$A$15='About Databook'!$C$63,Toggle!B553,Toggle!S553)</f>
        <v>unit</v>
      </c>
      <c r="D59" s="119" t="s">
        <v>9</v>
      </c>
      <c r="E59" s="65">
        <v>0</v>
      </c>
      <c r="F59" s="65">
        <v>0</v>
      </c>
      <c r="G59" s="65">
        <v>0</v>
      </c>
      <c r="H59" s="65">
        <v>0</v>
      </c>
      <c r="I59" s="72">
        <v>0</v>
      </c>
      <c r="J59" s="72">
        <v>0</v>
      </c>
    </row>
    <row r="60" spans="2:10" s="8" customFormat="1" x14ac:dyDescent="0.35">
      <c r="B60" s="42" t="str">
        <f>IF('About Databook'!$A$15='About Databook'!$C$63,Toggle!A554,Toggle!R554)</f>
        <v>Cases of disclosure of confidential and personal data or violations of personal data protection</v>
      </c>
      <c r="C60" s="51" t="str">
        <f>IF('About Databook'!$A$15='About Databook'!$C$63,Toggle!B554,Toggle!S554)</f>
        <v>unit</v>
      </c>
      <c r="D60" s="119" t="s">
        <v>9</v>
      </c>
      <c r="E60" s="65">
        <v>0</v>
      </c>
      <c r="F60" s="65">
        <v>2</v>
      </c>
      <c r="G60" s="65">
        <v>3</v>
      </c>
      <c r="H60" s="72">
        <v>0</v>
      </c>
      <c r="I60" s="72">
        <v>2</v>
      </c>
      <c r="J60" s="72">
        <v>4</v>
      </c>
    </row>
    <row r="61" spans="2:10" s="8" customFormat="1" x14ac:dyDescent="0.35">
      <c r="B61" s="42" t="str">
        <f>IF('About Databook'!$A$15='About Databook'!$C$63,Toggle!A555,Toggle!R555)</f>
        <v>Other cases (2)</v>
      </c>
      <c r="C61" s="51" t="str">
        <f>IF('About Databook'!$A$15='About Databook'!$C$63,Toggle!B555,Toggle!S555)</f>
        <v>unit</v>
      </c>
      <c r="D61" s="119" t="s">
        <v>9</v>
      </c>
      <c r="E61" s="102">
        <v>4</v>
      </c>
      <c r="F61" s="102">
        <v>1</v>
      </c>
      <c r="G61" s="102">
        <v>4</v>
      </c>
      <c r="H61" s="103">
        <v>6</v>
      </c>
      <c r="I61" s="103">
        <v>11</v>
      </c>
      <c r="J61" s="103">
        <v>63</v>
      </c>
    </row>
    <row r="62" spans="2:10" s="8" customFormat="1" x14ac:dyDescent="0.35">
      <c r="B62" s="40" t="str">
        <f>IF('About Databook'!$A$15='About Databook'!$C$63,Toggle!A556,Toggle!R556)</f>
        <v>Number of complaints and hotline calls</v>
      </c>
      <c r="C62" s="51" t="str">
        <f>IF('About Databook'!$A$15='About Databook'!$C$63,Toggle!B556,Toggle!S556)</f>
        <v>unit</v>
      </c>
      <c r="D62" s="119" t="s">
        <v>9</v>
      </c>
      <c r="E62" s="102">
        <v>25</v>
      </c>
      <c r="F62" s="102">
        <v>35</v>
      </c>
      <c r="G62" s="102">
        <v>28</v>
      </c>
      <c r="H62" s="65">
        <v>65</v>
      </c>
      <c r="I62" s="65">
        <v>105</v>
      </c>
      <c r="J62" s="65">
        <f>SUM(J63:J64)</f>
        <v>81</v>
      </c>
    </row>
    <row r="63" spans="2:10" s="8" customFormat="1" x14ac:dyDescent="0.35">
      <c r="B63" s="42" t="str">
        <f>IF('About Databook'!$A$15='About Databook'!$C$63,Toggle!A557,Toggle!R557)</f>
        <v>Not anonymous</v>
      </c>
      <c r="C63" s="51" t="str">
        <f>IF('About Databook'!$A$15='About Databook'!$C$63,Toggle!B557,Toggle!S557)</f>
        <v>unit</v>
      </c>
      <c r="D63" s="119" t="s">
        <v>9</v>
      </c>
      <c r="E63" s="102">
        <v>6</v>
      </c>
      <c r="F63" s="102">
        <v>2</v>
      </c>
      <c r="G63" s="65">
        <v>6</v>
      </c>
      <c r="H63" s="65">
        <v>7</v>
      </c>
      <c r="I63" s="65">
        <v>2</v>
      </c>
      <c r="J63" s="208">
        <v>1</v>
      </c>
    </row>
    <row r="64" spans="2:10" s="8" customFormat="1" x14ac:dyDescent="0.35">
      <c r="B64" s="42" t="str">
        <f>IF('About Databook'!$A$15='About Databook'!$C$63,Toggle!A558,Toggle!R558)</f>
        <v>Anonymous</v>
      </c>
      <c r="C64" s="51" t="str">
        <f>IF('About Databook'!$A$15='About Databook'!$C$63,Toggle!B558,Toggle!S558)</f>
        <v>unit</v>
      </c>
      <c r="D64" s="119" t="s">
        <v>9</v>
      </c>
      <c r="E64" s="102">
        <v>19</v>
      </c>
      <c r="F64" s="102">
        <v>33</v>
      </c>
      <c r="G64" s="65">
        <v>22</v>
      </c>
      <c r="H64" s="65">
        <v>58</v>
      </c>
      <c r="I64" s="65">
        <v>103</v>
      </c>
      <c r="J64" s="208">
        <v>80</v>
      </c>
    </row>
    <row r="65" spans="2:10" s="8" customFormat="1" x14ac:dyDescent="0.35">
      <c r="B65" s="42" t="str">
        <f>IF('About Databook'!$A$15='About Databook'!$C$63,Toggle!A559,Toggle!R559)</f>
        <v>Not confirmed</v>
      </c>
      <c r="C65" s="51" t="str">
        <f>IF('About Databook'!$A$15='About Databook'!$C$63,Toggle!B559,Toggle!S559)</f>
        <v>unit</v>
      </c>
      <c r="D65" s="119" t="s">
        <v>9</v>
      </c>
      <c r="E65" s="103" t="s">
        <v>9</v>
      </c>
      <c r="F65" s="102">
        <v>27</v>
      </c>
      <c r="G65" s="102">
        <v>18</v>
      </c>
      <c r="H65" s="65">
        <v>14</v>
      </c>
      <c r="I65" s="65">
        <v>89</v>
      </c>
      <c r="J65" s="208">
        <v>75</v>
      </c>
    </row>
    <row r="66" spans="2:10" s="8" customFormat="1" x14ac:dyDescent="0.35">
      <c r="B66" s="42" t="str">
        <f>IF('About Databook'!$A$15='About Databook'!$C$63,Toggle!A560,Toggle!R560)</f>
        <v>Confirmed</v>
      </c>
      <c r="C66" s="51" t="str">
        <f>IF('About Databook'!$A$15='About Databook'!$C$63,Toggle!B560,Toggle!S560)</f>
        <v>unit</v>
      </c>
      <c r="D66" s="119" t="s">
        <v>9</v>
      </c>
      <c r="E66" s="103" t="s">
        <v>9</v>
      </c>
      <c r="F66" s="102">
        <v>8</v>
      </c>
      <c r="G66" s="102">
        <v>10</v>
      </c>
      <c r="H66" s="65">
        <v>51</v>
      </c>
      <c r="I66" s="65">
        <v>16</v>
      </c>
      <c r="J66" s="208">
        <v>6</v>
      </c>
    </row>
    <row r="67" spans="2:10" s="8" customFormat="1" x14ac:dyDescent="0.35">
      <c r="B67" s="40"/>
      <c r="C67" s="51"/>
      <c r="D67" s="65"/>
      <c r="G67" s="65"/>
      <c r="H67" s="65"/>
      <c r="I67" s="65"/>
      <c r="J67" s="65"/>
    </row>
    <row r="68" spans="2:10" s="5" customFormat="1" ht="14" x14ac:dyDescent="0.35">
      <c r="B68" s="40" t="str">
        <f>IF('About Databook'!$A$15='About Databook'!$C$63,Toggle!A562,Toggle!R562)</f>
        <v>Significant cases of non-compliance with laws and regulations</v>
      </c>
      <c r="C68" s="87" t="str">
        <f>IF('About Databook'!$A$15='About Databook'!$C$63,Toggle!B562,Toggle!S562)</f>
        <v>unit</v>
      </c>
      <c r="D68" s="65">
        <v>0</v>
      </c>
      <c r="E68" s="65">
        <v>0</v>
      </c>
      <c r="F68" s="65">
        <v>0</v>
      </c>
      <c r="G68" s="65">
        <v>0</v>
      </c>
      <c r="H68" s="65">
        <v>0</v>
      </c>
      <c r="I68" s="65">
        <v>0</v>
      </c>
      <c r="J68" s="65">
        <v>0</v>
      </c>
    </row>
    <row r="69" spans="2:10" s="8" customFormat="1" x14ac:dyDescent="0.35">
      <c r="B69" s="40" t="str">
        <f>IF('About Databook'!$A$15='About Databook'!$C$63,Toggle!A563,Toggle!R563)</f>
        <v>Significant fines</v>
      </c>
      <c r="C69" s="51" t="str">
        <f>IF('About Databook'!$A$15='About Databook'!$C$63,Toggle!B563,Toggle!S563)</f>
        <v>KZT '000</v>
      </c>
      <c r="D69" s="65">
        <v>0</v>
      </c>
      <c r="E69" s="65">
        <v>0</v>
      </c>
      <c r="F69" s="65">
        <v>0</v>
      </c>
      <c r="G69" s="65">
        <v>0</v>
      </c>
      <c r="H69" s="65">
        <v>0</v>
      </c>
      <c r="I69" s="65">
        <v>0</v>
      </c>
      <c r="J69" s="65">
        <v>0</v>
      </c>
    </row>
    <row r="70" spans="2:10" s="8" customFormat="1" x14ac:dyDescent="0.35">
      <c r="B70" s="40" t="str">
        <f>IF('About Databook'!$A$15='About Databook'!$C$63,Toggle!A564,Toggle!R564)</f>
        <v>Non-monetary sanctions</v>
      </c>
      <c r="C70" s="51" t="str">
        <f>IF('About Databook'!$A$15='About Databook'!$C$63,Toggle!B564,Toggle!S564)</f>
        <v>unit</v>
      </c>
      <c r="D70" s="65">
        <v>0</v>
      </c>
      <c r="E70" s="65">
        <v>0</v>
      </c>
      <c r="F70" s="65">
        <v>0</v>
      </c>
      <c r="G70" s="65">
        <v>0</v>
      </c>
      <c r="H70" s="65">
        <v>0</v>
      </c>
      <c r="I70" s="65">
        <v>0</v>
      </c>
      <c r="J70" s="65">
        <v>0</v>
      </c>
    </row>
    <row r="71" spans="2:10" s="8" customFormat="1" ht="20" x14ac:dyDescent="0.35">
      <c r="B71" s="40" t="str">
        <f>IF('About Databook'!$A$15='About Databook'!$C$63,Toggle!A565,Toggle!R565)</f>
        <v>Fines for failure to comply with laws and regulations regarding the provision or use of products and services</v>
      </c>
      <c r="C71" s="51" t="str">
        <f>IF('About Databook'!$A$15='About Databook'!$C$63,Toggle!B565,Toggle!S565)</f>
        <v>KZT '000</v>
      </c>
      <c r="D71" s="65">
        <v>0</v>
      </c>
      <c r="E71" s="65">
        <v>0</v>
      </c>
      <c r="F71" s="65">
        <v>0</v>
      </c>
      <c r="G71" s="65">
        <v>0</v>
      </c>
      <c r="H71" s="65">
        <v>0</v>
      </c>
      <c r="I71" s="65">
        <v>0</v>
      </c>
      <c r="J71" s="65">
        <v>0</v>
      </c>
    </row>
    <row r="72" spans="2:10" x14ac:dyDescent="0.35">
      <c r="B72" s="40"/>
    </row>
    <row r="73" spans="2:10" x14ac:dyDescent="0.35">
      <c r="B73" s="40" t="str">
        <f>IF('About Databook'!$A$15='About Databook'!$C$63,Toggle!A567,Toggle!R567)</f>
        <v>Notes:</v>
      </c>
    </row>
    <row r="74" spans="2:10" x14ac:dyDescent="0.35">
      <c r="B74" s="40" t="str">
        <f>IF('About Databook'!$A$15='About Databook'!$C$63,Toggle!A568,Toggle!R568)</f>
        <v>(1) Cases of corruption not related to government agencies.</v>
      </c>
    </row>
    <row r="75" spans="2:10" x14ac:dyDescent="0.35">
      <c r="B75" s="35" t="str">
        <f>IF('About Databook'!$A$15='About Databook'!$C$63,Toggle!A569,Toggle!R569)</f>
        <v>(2) Cases related to theft of material assets, abuse of authority.</v>
      </c>
    </row>
  </sheetData>
  <sheetProtection algorithmName="SHA-512" hashValue="GHs/2F2+orMO8tbcuJzLOo0EQnmxNAKU96cJ2V5305TQ1RbTTjxnl8L1ifvNy7ocIh77JNUEXCJ4DhxMcY+Tvg==" saltValue="4gzsNItY25SkgIAtA2sxow==" spinCount="100000" sheet="1" objects="1" scenarios="1" selectLockedCells="1"/>
  <phoneticPr fontId="15"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452A5-3238-4DED-9421-BED1A34DB0F4}">
  <sheetPr codeName="Sheet4"/>
  <dimension ref="B2:J90"/>
  <sheetViews>
    <sheetView showGridLines="0" zoomScale="115" zoomScaleNormal="115" workbookViewId="0">
      <pane ySplit="4" topLeftCell="A5" activePane="bottomLeft" state="frozen"/>
      <selection activeCell="A26" sqref="A26:E26"/>
      <selection pane="bottomLeft" activeCell="N13" sqref="N13"/>
    </sheetView>
  </sheetViews>
  <sheetFormatPr defaultRowHeight="14.5" x14ac:dyDescent="0.35"/>
  <cols>
    <col min="1" max="1" width="2.54296875" customWidth="1"/>
    <col min="2" max="2" width="63.1796875" customWidth="1"/>
    <col min="3" max="3" width="16.7265625" customWidth="1"/>
    <col min="4" max="4" width="10.453125" bestFit="1" customWidth="1"/>
    <col min="5" max="5" width="14.1796875" customWidth="1"/>
    <col min="6" max="6" width="9.81640625" customWidth="1"/>
    <col min="7" max="7" width="10.81640625" customWidth="1"/>
    <col min="8" max="9" width="13.1796875" customWidth="1"/>
    <col min="10" max="10" width="12.54296875" style="1" customWidth="1"/>
  </cols>
  <sheetData>
    <row r="2" spans="2:10" s="2" customFormat="1" ht="15.5" x14ac:dyDescent="0.3">
      <c r="B2" s="22" t="str">
        <f>IF('About Databook'!$A$15='About Databook'!$C$63,Toggle!A572,Toggle!R572)</f>
        <v>Project indicators for 2025</v>
      </c>
      <c r="C2" s="19"/>
      <c r="D2" s="20"/>
      <c r="E2" s="20"/>
      <c r="F2" s="20"/>
      <c r="G2" s="20"/>
      <c r="H2" s="20"/>
      <c r="I2" s="20"/>
      <c r="J2" s="104"/>
    </row>
    <row r="3" spans="2:10" ht="15" thickBot="1" x14ac:dyDescent="0.4"/>
    <row r="4" spans="2:10" s="68" customFormat="1" ht="34.5" customHeight="1" thickBot="1" x14ac:dyDescent="0.4">
      <c r="B4" s="67"/>
      <c r="C4" s="56" t="str">
        <f>IF('About Databook'!$A$15='About Databook'!$C$63,Toggle!B574,Toggle!S574)</f>
        <v>Unit</v>
      </c>
      <c r="D4" s="56" t="str">
        <f>IF('About Databook'!$A$15='About Databook'!$C$63,Toggle!C574,Toggle!T574)</f>
        <v>Akbakai</v>
      </c>
      <c r="E4" s="56" t="str">
        <f>IF('About Databook'!$A$15='About Databook'!$C$63,Toggle!D574,Toggle!U574)</f>
        <v>Pustynnoye</v>
      </c>
      <c r="F4" s="56" t="str">
        <f>IF('About Databook'!$A$15='About Databook'!$C$63,Toggle!E574,Toggle!V574)</f>
        <v>Aksu</v>
      </c>
      <c r="G4" s="56" t="str">
        <f>IF('About Databook'!$A$15='About Databook'!$C$63,Toggle!G574,Toggle!X574)</f>
        <v>Bestobe</v>
      </c>
      <c r="H4" s="56" t="str">
        <f>IF('About Databook'!$A$15='About Databook'!$C$63,Toggle!H574,Toggle!Y574)</f>
        <v>Zholymbet</v>
      </c>
      <c r="I4" s="56" t="str">
        <f>IF('About Databook'!$A$15='About Databook'!$C$63,Toggle!I574,Toggle!Z574)</f>
        <v>Maikain</v>
      </c>
      <c r="J4" s="56" t="str">
        <f>IF('About Databook'!$A$15='About Databook'!$C$63,Toggle!J574,Toggle!AA574)</f>
        <v>Total across the Group</v>
      </c>
    </row>
    <row r="5" spans="2:10" s="5" customFormat="1" ht="14" x14ac:dyDescent="0.3">
      <c r="B5" s="29" t="str">
        <f>IF('About Databook'!$A$15='About Databook'!$C$63,Toggle!A575,Toggle!R575)</f>
        <v>Production</v>
      </c>
      <c r="C5" s="30"/>
      <c r="D5" s="30"/>
      <c r="E5" s="30"/>
      <c r="F5" s="30"/>
      <c r="G5" s="21"/>
      <c r="H5" s="21"/>
      <c r="I5" s="21"/>
      <c r="J5" s="105"/>
    </row>
    <row r="6" spans="2:10" s="8" customFormat="1" x14ac:dyDescent="0.35">
      <c r="B6" s="40" t="str">
        <f>IF('About Databook'!$A$15='About Databook'!$C$63,Toggle!A576,Toggle!R576)</f>
        <v>Ore mining</v>
      </c>
      <c r="C6" s="36" t="str">
        <f>IF('About Databook'!$A$15='About Databook'!$C$63,Toggle!B576,Toggle!S576)</f>
        <v>t</v>
      </c>
      <c r="D6" s="65">
        <f>SUM(D7:D8)</f>
        <v>1269673.5636565317</v>
      </c>
      <c r="E6" s="65">
        <f t="shared" ref="E6:I6" si="0">SUM(E7:E8)</f>
        <v>7618865</v>
      </c>
      <c r="F6" s="65">
        <f t="shared" si="0"/>
        <v>4431445.2687802473</v>
      </c>
      <c r="G6" s="65">
        <f t="shared" si="0"/>
        <v>128452.90184600001</v>
      </c>
      <c r="H6" s="65">
        <f t="shared" si="0"/>
        <v>1283021.5170564631</v>
      </c>
      <c r="I6" s="65">
        <f t="shared" si="0"/>
        <v>441417</v>
      </c>
      <c r="J6" s="92">
        <f>SUM(D6:I6)</f>
        <v>15172875.251339242</v>
      </c>
    </row>
    <row r="7" spans="2:10" s="8" customFormat="1" x14ac:dyDescent="0.35">
      <c r="B7" s="42" t="str">
        <f>IF('About Databook'!$A$15='About Databook'!$C$63,Toggle!A577,Toggle!R577)</f>
        <v>Open pit</v>
      </c>
      <c r="C7" s="36" t="str">
        <f>IF('About Databook'!$A$15='About Databook'!$C$63,Toggle!B577,Toggle!S577)</f>
        <v>t</v>
      </c>
      <c r="D7" s="65">
        <f>[5]PR_Cons!$Q$42+[5]PR_Cons!$Q$41+[5]PR_Cons!$Q$38+[5]PR_Cons!$Q$39</f>
        <v>665182.10000000009</v>
      </c>
      <c r="E7" s="65">
        <f>[5]PR_Cons!$Q$35+[5]PR_Cons!$Q$36+[5]PR_Cons!$Q$37</f>
        <v>7618865</v>
      </c>
      <c r="F7" s="65">
        <f>[5]PR_Cons!$Q$34</f>
        <v>4129705.8347802474</v>
      </c>
      <c r="G7" s="65">
        <v>0</v>
      </c>
      <c r="H7" s="65">
        <f>[5]PR_Cons!$Q$44+[5]PR_Cons!$Q$43</f>
        <v>959461.39255646314</v>
      </c>
      <c r="I7" s="65">
        <v>0</v>
      </c>
      <c r="J7" s="92">
        <f t="shared" ref="J7:J10" si="1">SUM(D7:I7)</f>
        <v>13373214.32733671</v>
      </c>
    </row>
    <row r="8" spans="2:10" s="8" customFormat="1" x14ac:dyDescent="0.35">
      <c r="B8" s="42" t="str">
        <f>IF('About Databook'!$A$15='About Databook'!$C$63,Toggle!A578,Toggle!R578)</f>
        <v>Underground</v>
      </c>
      <c r="C8" s="36" t="str">
        <f>IF('About Databook'!$A$15='About Databook'!$C$63,Toggle!B578,Toggle!S578)</f>
        <v>t</v>
      </c>
      <c r="D8" s="65">
        <f>[5]PR_Cons!$Q$77+[5]PR_Cons!$Q$78+[5]PR_Cons!$Q$79</f>
        <v>604491.46365653165</v>
      </c>
      <c r="E8" s="65">
        <v>0</v>
      </c>
      <c r="F8" s="65">
        <f>[5]PR_Cons!$Q$81</f>
        <v>301739.43400000001</v>
      </c>
      <c r="G8" s="65">
        <f>[5]PR_Cons!$Q$82</f>
        <v>128452.90184600001</v>
      </c>
      <c r="H8" s="65">
        <f>[5]PR_Cons!$Q$83</f>
        <v>323560.12449999998</v>
      </c>
      <c r="I8" s="65">
        <v>441417</v>
      </c>
      <c r="J8" s="92">
        <f t="shared" si="1"/>
        <v>1799660.9240025317</v>
      </c>
    </row>
    <row r="9" spans="2:10" s="8" customFormat="1" x14ac:dyDescent="0.35">
      <c r="B9" s="40" t="str">
        <f>IF('About Databook'!$A$15='About Databook'!$C$63,Toggle!A579,Toggle!R579)</f>
        <v>Ore processing</v>
      </c>
      <c r="C9" s="36" t="str">
        <f>IF('About Databook'!$A$15='About Databook'!$C$63,Toggle!B579,Toggle!S579)</f>
        <v>t</v>
      </c>
      <c r="D9" s="65">
        <v>1270245.1963705062</v>
      </c>
      <c r="E9" s="65">
        <f>[5]PR_Cons!$Q$105+[5]PR_Cons!$Q$106</f>
        <v>6016193.050999999</v>
      </c>
      <c r="F9" s="65">
        <f>[5]PR_Cons!$Q$104+[5]PR_Cons!$Q$108+[5]PR_Cons!$Q$111</f>
        <v>6420778.3910499997</v>
      </c>
      <c r="G9" s="65">
        <f>[5]PR_Cons!$Q$109</f>
        <v>0</v>
      </c>
      <c r="H9" s="65">
        <f>[5]PR_Cons!$Q$110+[5]PR_Cons!$Q$112</f>
        <v>1335011.6429999999</v>
      </c>
      <c r="I9" s="65">
        <v>464877.60000000003</v>
      </c>
      <c r="J9" s="92">
        <f t="shared" si="1"/>
        <v>15507105.881420504</v>
      </c>
    </row>
    <row r="10" spans="2:10" s="8" customFormat="1" x14ac:dyDescent="0.35">
      <c r="B10" s="40" t="str">
        <f>IF('About Databook'!$A$15='About Databook'!$C$63,Toggle!A580,Toggle!R580)</f>
        <v>Production</v>
      </c>
      <c r="C10" s="190" t="str">
        <f>IF('About Databook'!$A$15='About Databook'!$C$63,Toggle!B580,Toggle!S580)</f>
        <v>oz AuEq</v>
      </c>
      <c r="D10" s="65">
        <f>[5]PR_Cons!$Q$217</f>
        <v>62749.524934309797</v>
      </c>
      <c r="E10" s="65">
        <f>[5]PR_Cons!$Q$215+[5]PR_Cons!$Q$216</f>
        <v>125635.74640630608</v>
      </c>
      <c r="F10" s="65">
        <f>[5]PR_Cons!$Q$214+[5]PR_Cons!$Q$219+[5]PR_Cons!$Q$221</f>
        <v>186990.43100077976</v>
      </c>
      <c r="G10" s="65">
        <f>[5]PR_Cons!$Q$218</f>
        <v>0</v>
      </c>
      <c r="H10" s="65">
        <f>[5]PR_Cons!$Q$222+[5]PR_Cons!$Q$220</f>
        <v>59462.594489585128</v>
      </c>
      <c r="I10" s="65">
        <v>30813.455965015801</v>
      </c>
      <c r="J10" s="92">
        <f t="shared" si="1"/>
        <v>465651.75279599661</v>
      </c>
    </row>
    <row r="11" spans="2:10" s="8" customFormat="1" x14ac:dyDescent="0.35">
      <c r="B11" s="42"/>
      <c r="C11" s="36"/>
      <c r="D11" s="176"/>
      <c r="E11" s="176"/>
      <c r="F11" s="176"/>
      <c r="G11" s="176"/>
      <c r="H11" s="176"/>
      <c r="I11" s="176"/>
      <c r="J11" s="46"/>
    </row>
    <row r="12" spans="2:10" s="2" customFormat="1" ht="14" x14ac:dyDescent="0.3">
      <c r="B12" s="17" t="str">
        <f>IF('About Databook'!$A$15='About Databook'!$C$63,Toggle!A584,Toggle!R584)</f>
        <v>Number of employees (1)</v>
      </c>
      <c r="C12" s="18"/>
      <c r="D12" s="177"/>
      <c r="E12" s="177"/>
      <c r="F12" s="177"/>
      <c r="G12" s="21"/>
      <c r="H12" s="21"/>
      <c r="I12" s="21"/>
      <c r="J12" s="105"/>
    </row>
    <row r="13" spans="2:10" s="2" customFormat="1" ht="14" x14ac:dyDescent="0.3">
      <c r="B13" s="16" t="str">
        <f>IF('About Databook'!$A$15='About Databook'!$C$63,Toggle!A585,Toggle!R585)</f>
        <v>Total number as of December 31</v>
      </c>
      <c r="C13" s="15" t="str">
        <f>IF('About Databook'!$A$15='About Databook'!$C$63,Toggle!B585,Toggle!S585)</f>
        <v>person</v>
      </c>
      <c r="D13" s="178">
        <v>1077</v>
      </c>
      <c r="E13" s="178">
        <v>1116</v>
      </c>
      <c r="F13" s="178">
        <v>1849</v>
      </c>
      <c r="G13" s="178">
        <v>651</v>
      </c>
      <c r="H13" s="178">
        <v>1269</v>
      </c>
      <c r="I13" s="178">
        <v>1064</v>
      </c>
      <c r="J13" s="222">
        <v>10916</v>
      </c>
    </row>
    <row r="14" spans="2:10" s="2" customFormat="1" ht="14" x14ac:dyDescent="0.3">
      <c r="B14" s="16" t="str">
        <f>IF('About Databook'!$A$15='About Databook'!$C$63,Toggle!A586,Toggle!R586)</f>
        <v>Average number</v>
      </c>
      <c r="C14" s="15" t="str">
        <f>IF('About Databook'!$A$15='About Databook'!$C$63,Toggle!B586,Toggle!S586)</f>
        <v>person</v>
      </c>
      <c r="D14" s="178">
        <v>1029</v>
      </c>
      <c r="E14" s="178">
        <v>844</v>
      </c>
      <c r="F14" s="178">
        <v>1038</v>
      </c>
      <c r="G14" s="178">
        <v>508</v>
      </c>
      <c r="H14" s="178">
        <v>1305</v>
      </c>
      <c r="I14" s="178">
        <v>1002</v>
      </c>
      <c r="J14" s="222">
        <v>10359</v>
      </c>
    </row>
    <row r="15" spans="2:10" s="8" customFormat="1" x14ac:dyDescent="0.35">
      <c r="B15" s="42"/>
      <c r="C15" s="36"/>
      <c r="J15" s="46"/>
    </row>
    <row r="16" spans="2:10" s="2" customFormat="1" ht="14" x14ac:dyDescent="0.3">
      <c r="B16" s="17" t="str">
        <f>IF('About Databook'!$A$15='About Databook'!$C$63,Toggle!A588,Toggle!R588)</f>
        <v>Employee injury rates</v>
      </c>
      <c r="C16" s="18"/>
      <c r="D16" s="177"/>
      <c r="E16" s="177"/>
      <c r="F16" s="177"/>
      <c r="G16" s="21"/>
      <c r="H16" s="21"/>
      <c r="I16" s="21"/>
      <c r="J16" s="105"/>
    </row>
    <row r="17" spans="2:10" s="2" customFormat="1" ht="14" x14ac:dyDescent="0.3">
      <c r="B17" s="16" t="str">
        <f>IF('About Databook'!$A$15='About Databook'!$C$63,Toggle!A590,Toggle!R590)</f>
        <v>LTIFR</v>
      </c>
      <c r="C17" s="15" t="str">
        <f>IF('About Databook'!$A$15='About Databook'!$C$63,Toggle!B590,Toggle!S590)</f>
        <v>coeff.</v>
      </c>
      <c r="D17" s="256">
        <v>0.28022155231316287</v>
      </c>
      <c r="E17" s="256">
        <v>0.16380667045333086</v>
      </c>
      <c r="F17" s="256">
        <v>0.06</v>
      </c>
      <c r="G17" s="256">
        <v>1.01</v>
      </c>
      <c r="H17" s="256">
        <v>0.1</v>
      </c>
      <c r="I17" s="52">
        <v>0</v>
      </c>
      <c r="J17" s="257">
        <v>0.16590199433645431</v>
      </c>
    </row>
    <row r="18" spans="2:10" s="2" customFormat="1" ht="14" x14ac:dyDescent="0.3">
      <c r="B18" s="16" t="str">
        <f>IF('About Databook'!$A$15='About Databook'!$C$63,Toggle!A591,Toggle!R591)</f>
        <v>Fatalities</v>
      </c>
      <c r="C18" s="15" t="str">
        <f>IF('About Databook'!$A$15='About Databook'!$C$63,Toggle!B591,Toggle!S591)</f>
        <v>unit</v>
      </c>
      <c r="D18" s="52">
        <v>0</v>
      </c>
      <c r="E18" s="52">
        <v>0</v>
      </c>
      <c r="F18" s="52">
        <v>0</v>
      </c>
      <c r="G18" s="52">
        <v>1</v>
      </c>
      <c r="H18" s="52">
        <v>0</v>
      </c>
      <c r="I18" s="52">
        <v>0</v>
      </c>
      <c r="J18" s="106">
        <f>SUM(D18:I18)</f>
        <v>1</v>
      </c>
    </row>
    <row r="20" spans="2:10" s="5" customFormat="1" ht="14" x14ac:dyDescent="0.3">
      <c r="B20" s="29" t="str">
        <f>IF('About Databook'!$A$15='About Databook'!$C$63,Toggle!A594,Toggle!R594)</f>
        <v>Waste generation</v>
      </c>
      <c r="C20" s="30"/>
      <c r="D20" s="30"/>
      <c r="E20" s="30"/>
      <c r="F20" s="177"/>
      <c r="G20" s="21"/>
      <c r="H20" s="21"/>
      <c r="I20" s="21"/>
      <c r="J20" s="105"/>
    </row>
    <row r="21" spans="2:10" s="1" customFormat="1" x14ac:dyDescent="0.35">
      <c r="B21" s="40" t="str">
        <f>IF('About Databook'!$A$15='About Databook'!$C$63,Toggle!A595,Toggle!R595)</f>
        <v>Total volume of waste generated</v>
      </c>
      <c r="C21" s="51" t="str">
        <f>IF('About Databook'!$A$15='About Databook'!$C$63,Toggle!B595,Toggle!S595)</f>
        <v>t</v>
      </c>
      <c r="D21" s="65">
        <v>4316323.8477000007</v>
      </c>
      <c r="E21" s="65">
        <v>42590411.404200003</v>
      </c>
      <c r="F21" s="65">
        <v>46223265.049999997</v>
      </c>
      <c r="G21" s="65">
        <v>23592.124</v>
      </c>
      <c r="H21" s="65">
        <v>3576566.03</v>
      </c>
      <c r="I21" s="65">
        <v>155016.75933999999</v>
      </c>
      <c r="J21" s="107">
        <f>SUM(D21:I21)</f>
        <v>96885175.215240002</v>
      </c>
    </row>
    <row r="22" spans="2:10" s="50" customFormat="1" x14ac:dyDescent="0.35">
      <c r="B22" s="40"/>
      <c r="D22" s="94"/>
      <c r="E22" s="94"/>
      <c r="F22" s="94"/>
      <c r="G22" s="94"/>
      <c r="H22" s="94"/>
      <c r="I22" s="94"/>
      <c r="J22" s="111"/>
    </row>
    <row r="23" spans="2:10" x14ac:dyDescent="0.35">
      <c r="B23" s="29" t="str">
        <f>IF('About Databook'!$A$15='About Databook'!$C$63,Toggle!A601,Toggle!R601)</f>
        <v>Emissions of pollutants</v>
      </c>
      <c r="C23" s="30"/>
      <c r="D23" s="177"/>
      <c r="E23" s="177"/>
      <c r="F23" s="177"/>
      <c r="G23" s="21"/>
      <c r="H23" s="21"/>
      <c r="I23" s="21"/>
      <c r="J23" s="105"/>
    </row>
    <row r="24" spans="2:10" x14ac:dyDescent="0.35">
      <c r="B24" s="40" t="str">
        <f>IF('About Databook'!$A$15='About Databook'!$C$63,Toggle!A602,Toggle!R602)</f>
        <v>Sulfur dioxide (SO₂)</v>
      </c>
      <c r="C24" s="51" t="str">
        <f>IF('About Databook'!$A$15='About Databook'!$C$63,Toggle!B602,Toggle!S602)</f>
        <v>t</v>
      </c>
      <c r="D24" s="97">
        <v>2.8431700000000002</v>
      </c>
      <c r="E24" s="97">
        <v>11.881919999999999</v>
      </c>
      <c r="F24" s="97">
        <v>60.153599999999997</v>
      </c>
      <c r="G24" s="97">
        <v>5.9307999999999996</v>
      </c>
      <c r="H24" s="97">
        <v>13.055670000000001</v>
      </c>
      <c r="I24" s="97">
        <v>178.51425</v>
      </c>
      <c r="J24" s="107">
        <f t="shared" ref="J24:J30" si="2">SUM(D24:I24)</f>
        <v>272.37941000000001</v>
      </c>
    </row>
    <row r="25" spans="2:10" x14ac:dyDescent="0.35">
      <c r="B25" s="40" t="str">
        <f>IF('About Databook'!$A$15='About Databook'!$C$63,Toggle!A603,Toggle!R603)</f>
        <v>Nitrogen oxides (NOₓ)</v>
      </c>
      <c r="C25" s="51" t="str">
        <f>IF('About Databook'!$A$15='About Databook'!$C$63,Toggle!B603,Toggle!S603)</f>
        <v>t</v>
      </c>
      <c r="D25" s="97">
        <v>15.09632</v>
      </c>
      <c r="E25" s="97">
        <v>29.16639</v>
      </c>
      <c r="F25" s="97">
        <v>30.747480000000003</v>
      </c>
      <c r="G25" s="97">
        <v>2.9415500000000003</v>
      </c>
      <c r="H25" s="97">
        <v>26.973439999999997</v>
      </c>
      <c r="I25" s="97">
        <v>28.293900000000001</v>
      </c>
      <c r="J25" s="107">
        <f t="shared" si="2"/>
        <v>133.21907999999999</v>
      </c>
    </row>
    <row r="26" spans="2:10" x14ac:dyDescent="0.35">
      <c r="B26" s="40" t="str">
        <f>IF('About Databook'!$A$15='About Databook'!$C$63,Toggle!A604,Toggle!R604)</f>
        <v>Carbon monoxide</v>
      </c>
      <c r="C26" s="51" t="str">
        <f>IF('About Databook'!$A$15='About Databook'!$C$63,Toggle!B604,Toggle!S604)</f>
        <v>t</v>
      </c>
      <c r="D26" s="97">
        <v>46.009239999999998</v>
      </c>
      <c r="E26" s="97">
        <v>41.775649999999999</v>
      </c>
      <c r="F26" s="97">
        <v>126.67250999999999</v>
      </c>
      <c r="G26" s="97">
        <v>16.15767</v>
      </c>
      <c r="H26" s="97">
        <v>76.724949999999993</v>
      </c>
      <c r="I26" s="97">
        <v>141.43195</v>
      </c>
      <c r="J26" s="107">
        <f t="shared" si="2"/>
        <v>448.77197000000001</v>
      </c>
    </row>
    <row r="27" spans="2:10" x14ac:dyDescent="0.35">
      <c r="B27" s="40" t="str">
        <f>IF('About Databook'!$A$15='About Databook'!$C$63,Toggle!A605,Toggle!R605)</f>
        <v>Particulate matter</v>
      </c>
      <c r="C27" s="51" t="str">
        <f>IF('About Databook'!$A$15='About Databook'!$C$63,Toggle!B605,Toggle!S605)</f>
        <v>t</v>
      </c>
      <c r="D27" s="97">
        <v>1574.7340500000003</v>
      </c>
      <c r="E27" s="97">
        <v>2716.9905699999999</v>
      </c>
      <c r="F27" s="97">
        <v>1282.8836100000001</v>
      </c>
      <c r="G27" s="97">
        <v>23.654009999999996</v>
      </c>
      <c r="H27" s="97">
        <v>1066.6648599999999</v>
      </c>
      <c r="I27" s="97">
        <v>253.43743999999995</v>
      </c>
      <c r="J27" s="107">
        <f t="shared" si="2"/>
        <v>6918.3645399999996</v>
      </c>
    </row>
    <row r="28" spans="2:10" x14ac:dyDescent="0.35">
      <c r="B28" s="40" t="str">
        <f>IF('About Databook'!$A$15='About Databook'!$C$63,Toggle!A606,Toggle!R606)</f>
        <v>Ozone-depleting substances</v>
      </c>
      <c r="C28" s="51" t="str">
        <f>IF('About Databook'!$A$15='About Databook'!$C$63,Toggle!B606,Toggle!S606)</f>
        <v>t</v>
      </c>
      <c r="D28" s="224">
        <v>0</v>
      </c>
      <c r="E28" s="224">
        <v>0</v>
      </c>
      <c r="F28" s="224">
        <v>0</v>
      </c>
      <c r="G28" s="224">
        <v>0</v>
      </c>
      <c r="H28" s="224">
        <v>0</v>
      </c>
      <c r="I28" s="224">
        <v>0</v>
      </c>
      <c r="J28" s="107">
        <f t="shared" si="2"/>
        <v>0</v>
      </c>
    </row>
    <row r="29" spans="2:10" x14ac:dyDescent="0.35">
      <c r="B29" s="40" t="str">
        <f>IF('About Databook'!$A$15='About Databook'!$C$63,Toggle!A607,Toggle!R607)</f>
        <v>Volatile organic compounds (VOCs)</v>
      </c>
      <c r="C29" s="51" t="str">
        <f>IF('About Databook'!$A$15='About Databook'!$C$63,Toggle!B607,Toggle!S607)</f>
        <v>t</v>
      </c>
      <c r="D29" s="97">
        <v>4.463239999999999</v>
      </c>
      <c r="E29" s="97">
        <v>18.834540000000001</v>
      </c>
      <c r="F29" s="97">
        <v>12.649010000000002</v>
      </c>
      <c r="G29" s="97">
        <v>1.02721</v>
      </c>
      <c r="H29" s="97">
        <v>0.65503</v>
      </c>
      <c r="I29" s="97">
        <v>0.34560999999999997</v>
      </c>
      <c r="J29" s="107">
        <f t="shared" si="2"/>
        <v>37.974640000000001</v>
      </c>
    </row>
    <row r="30" spans="2:10" x14ac:dyDescent="0.35">
      <c r="B30" s="40" t="str">
        <f>IF('About Databook'!$A$15='About Databook'!$C$63,Toggle!A608,Toggle!R608)</f>
        <v>Other</v>
      </c>
      <c r="C30" s="51" t="str">
        <f>IF('About Databook'!$A$15='About Databook'!$C$63,Toggle!B608,Toggle!S608)</f>
        <v>t</v>
      </c>
      <c r="D30" s="97">
        <v>57.021120000000003</v>
      </c>
      <c r="E30" s="97">
        <v>61.341650000000001</v>
      </c>
      <c r="F30" s="97">
        <v>13.486149999999995</v>
      </c>
      <c r="G30" s="97">
        <v>4.1099999999999999E-3</v>
      </c>
      <c r="H30" s="97">
        <v>2.34002</v>
      </c>
      <c r="I30" s="97">
        <v>4.5541600000000004</v>
      </c>
      <c r="J30" s="107">
        <f t="shared" si="2"/>
        <v>138.74721000000002</v>
      </c>
    </row>
    <row r="31" spans="2:10" x14ac:dyDescent="0.35">
      <c r="J31" s="272"/>
    </row>
    <row r="32" spans="2:10" x14ac:dyDescent="0.35">
      <c r="B32" s="29" t="str">
        <f>IF('About Databook'!$A$15='About Databook'!$C$63,Toggle!A610,Toggle!R610)</f>
        <v>Land use</v>
      </c>
      <c r="C32" s="30"/>
      <c r="D32" s="177"/>
      <c r="E32" s="177"/>
      <c r="F32" s="177"/>
      <c r="G32" s="21"/>
      <c r="H32" s="21"/>
      <c r="I32" s="21"/>
      <c r="J32" s="105"/>
    </row>
    <row r="33" spans="2:10" x14ac:dyDescent="0.35">
      <c r="B33" s="40" t="str">
        <f>IF('About Databook'!$A$15='About Databook'!$C$63,Toggle!A611,Toggle!R611)</f>
        <v>Disturbed land area</v>
      </c>
      <c r="C33" s="51" t="str">
        <f>IF('About Databook'!$A$15='About Databook'!$C$63,Toggle!B611,Toggle!S611)</f>
        <v>ha</v>
      </c>
      <c r="D33" s="264">
        <v>1178.2120999999997</v>
      </c>
      <c r="E33" s="264">
        <v>1564.0957292200001</v>
      </c>
      <c r="F33" s="264">
        <v>863.45159999999987</v>
      </c>
      <c r="G33" s="264">
        <v>0</v>
      </c>
      <c r="H33" s="264">
        <v>598.0711</v>
      </c>
      <c r="I33" s="271" t="s">
        <v>9</v>
      </c>
      <c r="J33" s="222">
        <v>4203.8305292200002</v>
      </c>
    </row>
    <row r="34" spans="2:10" x14ac:dyDescent="0.35">
      <c r="B34" s="40" t="str">
        <f>IF('About Databook'!$A$15='About Databook'!$C$63,Toggle!A612,Toggle!R612)</f>
        <v>Reclaimed land area</v>
      </c>
      <c r="C34" s="51" t="str">
        <f>IF('About Databook'!$A$15='About Databook'!$C$63,Toggle!B612,Toggle!S612)</f>
        <v>ha</v>
      </c>
      <c r="D34" s="264">
        <v>3.6</v>
      </c>
      <c r="E34" s="264">
        <v>0</v>
      </c>
      <c r="F34" s="264">
        <v>0</v>
      </c>
      <c r="G34" s="264">
        <v>0</v>
      </c>
      <c r="H34" s="264">
        <v>6.7</v>
      </c>
      <c r="I34" s="264">
        <v>0</v>
      </c>
      <c r="J34" s="222">
        <v>29.3</v>
      </c>
    </row>
    <row r="36" spans="2:10" x14ac:dyDescent="0.35">
      <c r="B36" s="29" t="str">
        <f>IF('About Databook'!$A$15='About Databook'!$C$63,Toggle!A614,Toggle!R614)</f>
        <v>Greenhouse gas emissions (Scope 1 and 2)</v>
      </c>
      <c r="C36" s="30"/>
      <c r="D36" s="177"/>
      <c r="E36" s="177"/>
      <c r="F36" s="177"/>
      <c r="G36" s="21"/>
      <c r="H36" s="21"/>
      <c r="I36" s="21"/>
      <c r="J36" s="105"/>
    </row>
    <row r="37" spans="2:10" x14ac:dyDescent="0.35">
      <c r="B37" s="40" t="str">
        <f>IF('About Databook'!$A$15='About Databook'!$C$63,Toggle!A615,Toggle!R615)</f>
        <v>Scope 1 (2)</v>
      </c>
      <c r="C37" s="51" t="str">
        <f>IF('About Databook'!$A$15='About Databook'!$C$63,Toggle!B615,Toggle!S615)</f>
        <v>t CO₂-eq</v>
      </c>
      <c r="D37" s="178">
        <v>10136.702786530066</v>
      </c>
      <c r="E37" s="178">
        <v>74124.329623622165</v>
      </c>
      <c r="F37" s="178">
        <f>SUM([6]Results!$I$78,[6]Results!$I$91)</f>
        <v>49189.788459904354</v>
      </c>
      <c r="G37" s="178">
        <f>[6]Results!$I$104</f>
        <v>1024.0916445184132</v>
      </c>
      <c r="H37" s="178">
        <v>11417.76427047485</v>
      </c>
      <c r="I37" s="178">
        <f>[6]Results!$I$143</f>
        <v>38615.631880174609</v>
      </c>
      <c r="J37" s="173">
        <v>187879.63036413875</v>
      </c>
    </row>
    <row r="38" spans="2:10" x14ac:dyDescent="0.35">
      <c r="B38" s="40" t="str">
        <f>IF('About Databook'!$A$15='About Databook'!$C$63,Toggle!A616,Toggle!R616)</f>
        <v>Scope 2</v>
      </c>
      <c r="C38" s="51" t="str">
        <f>IF('About Databook'!$A$15='About Databook'!$C$63,Toggle!B616,Toggle!S616)</f>
        <v>t CO₂-eq</v>
      </c>
      <c r="D38" s="97">
        <v>78345.38407697482</v>
      </c>
      <c r="E38" s="97">
        <v>210094.28392950524</v>
      </c>
      <c r="F38" s="97">
        <f>SUM([6]Results!$I$82,[6]Results!$I$95)</f>
        <v>261447.69182975631</v>
      </c>
      <c r="G38" s="97">
        <f>[6]Results!$I$108</f>
        <v>21348.37483682184</v>
      </c>
      <c r="H38" s="97">
        <v>78734.03494546219</v>
      </c>
      <c r="I38" s="97">
        <f>[6]Results!$I$147</f>
        <v>34788.591457789473</v>
      </c>
      <c r="J38" s="173">
        <v>684758.36107630981</v>
      </c>
    </row>
    <row r="39" spans="2:10" x14ac:dyDescent="0.35">
      <c r="B39" s="40" t="str">
        <f>IF('About Databook'!$A$15='About Databook'!$C$63,Toggle!A617,Toggle!R617)</f>
        <v xml:space="preserve">Scope 1 + 2 </v>
      </c>
      <c r="C39" s="51" t="str">
        <f>IF('About Databook'!$A$15='About Databook'!$C$63,Toggle!B617,Toggle!S617)</f>
        <v>t CO₂-eq</v>
      </c>
      <c r="D39" s="97">
        <f>SUM(D37:D38)</f>
        <v>88482.086863504883</v>
      </c>
      <c r="E39" s="97">
        <f t="shared" ref="E39:I39" si="3">SUM(E37:E38)</f>
        <v>284218.61355312739</v>
      </c>
      <c r="F39" s="97">
        <f t="shared" si="3"/>
        <v>310637.48028966069</v>
      </c>
      <c r="G39" s="97">
        <f t="shared" si="3"/>
        <v>22372.466481340252</v>
      </c>
      <c r="H39" s="97">
        <f t="shared" si="3"/>
        <v>90151.799215937033</v>
      </c>
      <c r="I39" s="97">
        <f t="shared" si="3"/>
        <v>73404.223337964082</v>
      </c>
      <c r="J39" s="108">
        <f>SUM(J37:J38)</f>
        <v>872637.99144044856</v>
      </c>
    </row>
    <row r="40" spans="2:10" x14ac:dyDescent="0.35">
      <c r="B40" s="40" t="str">
        <f>IF('About Databook'!$A$15='About Databook'!$C$63,Toggle!A619,Toggle!R619)</f>
        <v>Greenhouse gas emissions intensity (Scope 1 + 2)</v>
      </c>
      <c r="C40" s="54" t="str">
        <f>IF('About Databook'!$A$15='About Databook'!$C$63,Toggle!B619,Toggle!S619)</f>
        <v>t CO₂-eq per oz AuEq</v>
      </c>
      <c r="D40" s="174">
        <f>D39/D10</f>
        <v>1.410083772843437</v>
      </c>
      <c r="E40" s="174">
        <f t="shared" ref="E40:J40" si="4">E39/E10</f>
        <v>2.2622432045252809</v>
      </c>
      <c r="F40" s="174">
        <f t="shared" si="4"/>
        <v>1.6612480041204103</v>
      </c>
      <c r="G40" s="174">
        <v>0</v>
      </c>
      <c r="H40" s="174">
        <f t="shared" si="4"/>
        <v>1.5161094128129091</v>
      </c>
      <c r="I40" s="174">
        <f t="shared" si="4"/>
        <v>2.3822132584317677</v>
      </c>
      <c r="J40" s="174">
        <f t="shared" si="4"/>
        <v>1.8740141880723336</v>
      </c>
    </row>
    <row r="41" spans="2:10" x14ac:dyDescent="0.35">
      <c r="J41" s="223"/>
    </row>
    <row r="42" spans="2:10" x14ac:dyDescent="0.35">
      <c r="B42" s="29" t="str">
        <f>IF('About Databook'!$A$15='About Databook'!$C$63,Toggle!A621,Toggle!R621)</f>
        <v>Energy consumption</v>
      </c>
      <c r="C42" s="30"/>
      <c r="D42" s="177"/>
      <c r="E42" s="177"/>
      <c r="F42" s="177"/>
      <c r="G42" s="21"/>
      <c r="H42" s="21"/>
      <c r="I42" s="21"/>
      <c r="J42" s="105"/>
    </row>
    <row r="43" spans="2:10" x14ac:dyDescent="0.35">
      <c r="B43" s="40" t="str">
        <f>IF('About Databook'!$A$15='About Databook'!$C$63,Toggle!A622,Toggle!R622)</f>
        <v>Diesel fuel, including:</v>
      </c>
      <c r="C43" s="51" t="str">
        <f>IF('About Databook'!$A$15='About Databook'!$C$63,Toggle!B622,Toggle!S622)</f>
        <v>GJ</v>
      </c>
      <c r="D43" s="97">
        <f>SUM(D44:D46)</f>
        <v>134484.1000257</v>
      </c>
      <c r="E43" s="97">
        <f t="shared" ref="E43:I43" si="5">SUM(E44:E46)</f>
        <v>983633.44439572783</v>
      </c>
      <c r="F43" s="97">
        <f t="shared" si="5"/>
        <v>553927.22577283508</v>
      </c>
      <c r="G43" s="97">
        <f t="shared" si="5"/>
        <v>0</v>
      </c>
      <c r="H43" s="97">
        <f t="shared" si="5"/>
        <v>132060.60999999999</v>
      </c>
      <c r="I43" s="97">
        <f t="shared" si="5"/>
        <v>61065.32</v>
      </c>
      <c r="J43" s="108">
        <f>SUM(J44:J46)</f>
        <v>1907959.1535996238</v>
      </c>
    </row>
    <row r="44" spans="2:10" x14ac:dyDescent="0.35">
      <c r="B44" s="42" t="str">
        <f>IF('About Databook'!$A$15='About Databook'!$C$63,Toggle!A623,Toggle!R623)</f>
        <v>Mobile sources (2)</v>
      </c>
      <c r="C44" s="51" t="str">
        <f>IF('About Databook'!$A$15='About Databook'!$C$63,Toggle!B623,Toggle!S623)</f>
        <v>GJ</v>
      </c>
      <c r="D44" s="178">
        <v>131971.87356323999</v>
      </c>
      <c r="E44" s="178">
        <v>969978.6923567279</v>
      </c>
      <c r="F44" s="178">
        <v>527882.92386745499</v>
      </c>
      <c r="G44" s="97">
        <v>0</v>
      </c>
      <c r="H44" s="178">
        <v>132060.60999999999</v>
      </c>
      <c r="I44" s="178">
        <v>61065.32</v>
      </c>
      <c r="J44" s="108">
        <v>1865747.8731927839</v>
      </c>
    </row>
    <row r="45" spans="2:10" x14ac:dyDescent="0.35">
      <c r="B45" s="42" t="str">
        <f>IF('About Databook'!$A$15='About Databook'!$C$63,Toggle!A624,Toggle!R624)</f>
        <v>Electricity generation</v>
      </c>
      <c r="C45" s="51" t="str">
        <f>IF('About Databook'!$A$15='About Databook'!$C$63,Toggle!B624,Toggle!S624)</f>
        <v>GJ</v>
      </c>
      <c r="D45" s="178">
        <v>123.39366000000001</v>
      </c>
      <c r="E45" s="178">
        <v>21.210567000000001</v>
      </c>
      <c r="F45" s="178">
        <v>5529.203317380001</v>
      </c>
      <c r="G45" s="97">
        <v>0</v>
      </c>
      <c r="H45" s="97">
        <v>0</v>
      </c>
      <c r="I45" s="97">
        <v>0</v>
      </c>
      <c r="J45" s="108">
        <v>5673.8075443800008</v>
      </c>
    </row>
    <row r="46" spans="2:10" x14ac:dyDescent="0.35">
      <c r="B46" s="42" t="str">
        <f>IF('About Databook'!$A$15='About Databook'!$C$63,Toggle!A625,Toggle!R625)</f>
        <v>Heat generation</v>
      </c>
      <c r="C46" s="51" t="str">
        <f>IF('About Databook'!$A$15='About Databook'!$C$63,Toggle!B625,Toggle!S625)</f>
        <v>GJ</v>
      </c>
      <c r="D46" s="178">
        <v>2388.83280246</v>
      </c>
      <c r="E46" s="178">
        <v>13633.541471999999</v>
      </c>
      <c r="F46" s="178">
        <v>20515.098588000001</v>
      </c>
      <c r="G46" s="97">
        <v>0</v>
      </c>
      <c r="H46" s="97">
        <v>0</v>
      </c>
      <c r="I46" s="97">
        <v>0</v>
      </c>
      <c r="J46" s="108">
        <v>36537.472862459996</v>
      </c>
    </row>
    <row r="47" spans="2:10" x14ac:dyDescent="0.35">
      <c r="B47" s="40" t="str">
        <f>IF('About Databook'!$A$15='About Databook'!$C$63,Toggle!A626,Toggle!R626)</f>
        <v>Purchased electricity</v>
      </c>
      <c r="C47" s="52" t="str">
        <f>IF('About Databook'!$A$15='About Databook'!$C$63,Toggle!B626,Toggle!S626)</f>
        <v>GJ</v>
      </c>
      <c r="D47" s="178">
        <v>348659.70480000001</v>
      </c>
      <c r="E47" s="178">
        <v>934980.55920000002</v>
      </c>
      <c r="F47" s="178">
        <v>1161180.3455999999</v>
      </c>
      <c r="G47" s="178">
        <v>95006.466</v>
      </c>
      <c r="H47" s="178">
        <v>350389.31399999995</v>
      </c>
      <c r="I47" s="178">
        <v>154819.33199999999</v>
      </c>
      <c r="J47" s="108">
        <v>3045035.7215999998</v>
      </c>
    </row>
    <row r="48" spans="2:10" x14ac:dyDescent="0.35">
      <c r="B48" s="40" t="str">
        <f>IF('About Databook'!$A$15='About Databook'!$C$63,Toggle!A627,Toggle!R627)</f>
        <v>Purchased heat</v>
      </c>
      <c r="C48" s="52" t="str">
        <f>IF('About Databook'!$A$15='About Databook'!$C$63,Toggle!B627,Toggle!S627)</f>
        <v>GJ</v>
      </c>
      <c r="D48" s="178">
        <v>0</v>
      </c>
      <c r="E48" s="97">
        <v>0</v>
      </c>
      <c r="F48" s="178">
        <v>4547.6332600000005</v>
      </c>
      <c r="G48" s="97">
        <v>0</v>
      </c>
      <c r="H48" s="178">
        <v>0</v>
      </c>
      <c r="I48" s="178">
        <v>0</v>
      </c>
      <c r="J48" s="108">
        <v>4547.6332600000005</v>
      </c>
    </row>
    <row r="49" spans="2:10" x14ac:dyDescent="0.35">
      <c r="B49" s="40" t="str">
        <f>IF('About Databook'!$A$15='About Databook'!$C$63,Toggle!A628,Toggle!R628)</f>
        <v>Coal for heat generation</v>
      </c>
      <c r="C49" s="51" t="str">
        <f>IF('About Databook'!$A$15='About Databook'!$C$63,Toggle!B628,Toggle!S628)</f>
        <v>GJ</v>
      </c>
      <c r="D49" s="178">
        <v>0</v>
      </c>
      <c r="E49" s="97">
        <v>0</v>
      </c>
      <c r="F49" s="178">
        <v>80756.646000000008</v>
      </c>
      <c r="G49" s="97">
        <v>11148.967500000001</v>
      </c>
      <c r="H49" s="178">
        <v>15696.294000000002</v>
      </c>
      <c r="I49" s="178">
        <v>367021.38800000004</v>
      </c>
      <c r="J49" s="108">
        <v>474623.29550000001</v>
      </c>
    </row>
    <row r="50" spans="2:10" x14ac:dyDescent="0.35">
      <c r="B50" s="40" t="str">
        <f>IF('About Databook'!$A$15='About Databook'!$C$63,Toggle!A629,Toggle!R629)</f>
        <v>Petrol (2)</v>
      </c>
      <c r="C50" s="51" t="str">
        <f>IF('About Databook'!$A$15='About Databook'!$C$63,Toggle!B629,Toggle!S629)</f>
        <v>GJ</v>
      </c>
      <c r="D50" s="178">
        <v>234.83563298699997</v>
      </c>
      <c r="E50" s="178">
        <v>1412.7063888933999</v>
      </c>
      <c r="F50" s="178">
        <v>2234.2591659779</v>
      </c>
      <c r="G50" s="178">
        <v>104.945538011</v>
      </c>
      <c r="H50" s="178">
        <v>651.16030519029982</v>
      </c>
      <c r="I50" s="178">
        <v>7766.1976168368992</v>
      </c>
      <c r="J50" s="108">
        <v>14523.793136230899</v>
      </c>
    </row>
    <row r="51" spans="2:10" ht="23.5" customHeight="1" x14ac:dyDescent="0.35">
      <c r="B51" s="40" t="str">
        <f>IF('About Databook'!$A$15='About Databook'!$C$63,Toggle!A630,Toggle!R630)</f>
        <v>Energy intensity</v>
      </c>
      <c r="C51" s="54" t="str">
        <f>IF('About Databook'!$A$15='About Databook'!$C$63,Toggle!B630,Toggle!S630)</f>
        <v>GJ per oz AuEq</v>
      </c>
      <c r="D51" s="264">
        <f>SUM(D44:D50)/D10</f>
        <v>7.7033035861979604</v>
      </c>
      <c r="E51" s="264">
        <f t="shared" ref="E51:J51" si="6">SUM(E44:E50)/E10</f>
        <v>15.282487388384304</v>
      </c>
      <c r="F51" s="264">
        <f t="shared" si="6"/>
        <v>9.6403120745322823</v>
      </c>
      <c r="G51" s="264">
        <v>0</v>
      </c>
      <c r="H51" s="264">
        <f t="shared" si="6"/>
        <v>8.3884227149313944</v>
      </c>
      <c r="I51" s="264">
        <f t="shared" si="6"/>
        <v>19.169295332774727</v>
      </c>
      <c r="J51" s="213">
        <f t="shared" si="6"/>
        <v>11.696916342290811</v>
      </c>
    </row>
    <row r="53" spans="2:10" x14ac:dyDescent="0.35">
      <c r="B53" s="40" t="str">
        <f>IF('About Databook'!$A$15='About Databook'!$C$63,Toggle!A632,Toggle!R632)</f>
        <v>Diesel fuel, including:</v>
      </c>
      <c r="C53" s="51" t="str">
        <f>IF('About Databook'!$A$15='About Databook'!$C$63,Toggle!B632,Toggle!S632)</f>
        <v>t</v>
      </c>
      <c r="D53" s="97">
        <f>SUM(D54:D56)</f>
        <v>3127.5372098999997</v>
      </c>
      <c r="E53" s="97">
        <f t="shared" ref="E53:I53" si="7">SUM(E54:E56)</f>
        <v>22875.196381295998</v>
      </c>
      <c r="F53" s="97">
        <f t="shared" si="7"/>
        <v>12882.028506345001</v>
      </c>
      <c r="G53" s="97">
        <f t="shared" si="7"/>
        <v>0</v>
      </c>
      <c r="H53" s="97">
        <f t="shared" si="7"/>
        <v>3071.18</v>
      </c>
      <c r="I53" s="97">
        <f t="shared" si="7"/>
        <v>1420.12</v>
      </c>
      <c r="J53" s="108">
        <f>SUM(J54:J56)</f>
        <v>44371.143106968004</v>
      </c>
    </row>
    <row r="54" spans="2:10" x14ac:dyDescent="0.35">
      <c r="B54" s="42" t="str">
        <f>IF('About Databook'!$A$15='About Databook'!$C$63,Toggle!A633,Toggle!R633)</f>
        <v>Mobile sources (2)</v>
      </c>
      <c r="C54" s="51" t="str">
        <f>IF('About Databook'!$A$15='About Databook'!$C$63,Toggle!B633,Toggle!S633)</f>
        <v>t</v>
      </c>
      <c r="D54" s="178">
        <v>3069.1133386799997</v>
      </c>
      <c r="E54" s="178">
        <v>22557.644008296</v>
      </c>
      <c r="F54" s="178">
        <v>12276.347066685001</v>
      </c>
      <c r="G54" s="97">
        <v>0</v>
      </c>
      <c r="H54" s="178">
        <v>3071.18</v>
      </c>
      <c r="I54" s="178">
        <v>1420.12</v>
      </c>
      <c r="J54" s="108">
        <v>43389.485423088001</v>
      </c>
    </row>
    <row r="55" spans="2:10" x14ac:dyDescent="0.35">
      <c r="B55" s="42" t="str">
        <f>IF('About Databook'!$A$15='About Databook'!$C$63,Toggle!A634,Toggle!R634)</f>
        <v>Electricity generation</v>
      </c>
      <c r="C55" s="51" t="str">
        <f>IF('About Databook'!$A$15='About Databook'!$C$63,Toggle!B634,Toggle!S634)</f>
        <v>t</v>
      </c>
      <c r="D55" s="178">
        <v>2.8696200000000003</v>
      </c>
      <c r="E55" s="178">
        <v>0.49326900000000001</v>
      </c>
      <c r="F55" s="178">
        <v>128.58612366</v>
      </c>
      <c r="G55" s="97">
        <v>0</v>
      </c>
      <c r="H55" s="97">
        <v>0</v>
      </c>
      <c r="I55" s="97">
        <v>0</v>
      </c>
      <c r="J55" s="108">
        <f t="shared" ref="J55:J59" si="8">SUM(D55:I55)</f>
        <v>131.94901265999999</v>
      </c>
    </row>
    <row r="56" spans="2:10" x14ac:dyDescent="0.35">
      <c r="B56" s="42" t="str">
        <f>IF('About Databook'!$A$15='About Databook'!$C$63,Toggle!A635,Toggle!R635)</f>
        <v>Heat generation</v>
      </c>
      <c r="C56" s="51" t="str">
        <f>IF('About Databook'!$A$15='About Databook'!$C$63,Toggle!B635,Toggle!S635)</f>
        <v>t</v>
      </c>
      <c r="D56" s="178">
        <v>55.554251219999998</v>
      </c>
      <c r="E56" s="178">
        <v>317.05910399999999</v>
      </c>
      <c r="F56" s="178">
        <v>477.09531600000003</v>
      </c>
      <c r="G56" s="97">
        <v>0</v>
      </c>
      <c r="H56" s="97">
        <v>0</v>
      </c>
      <c r="I56" s="97">
        <v>0</v>
      </c>
      <c r="J56" s="108">
        <f t="shared" si="8"/>
        <v>849.70867122000004</v>
      </c>
    </row>
    <row r="57" spans="2:10" x14ac:dyDescent="0.35">
      <c r="B57" s="40" t="str">
        <f>IF('About Databook'!$A$15='About Databook'!$C$63,Toggle!A636,Toggle!R636)</f>
        <v>Purchased electricity</v>
      </c>
      <c r="C57" s="52" t="str">
        <f>IF('About Databook'!$A$15='About Databook'!$C$63,Toggle!B636,Toggle!S636)</f>
        <v>MWh</v>
      </c>
      <c r="D57" s="97">
        <v>96849.918000000005</v>
      </c>
      <c r="E57" s="97">
        <v>259716.82199999999</v>
      </c>
      <c r="F57" s="97">
        <v>322550.09599999996</v>
      </c>
      <c r="G57" s="97">
        <v>26390.685000000001</v>
      </c>
      <c r="H57" s="97">
        <v>97330.364999999991</v>
      </c>
      <c r="I57" s="97">
        <v>43005.369999999995</v>
      </c>
      <c r="J57" s="108">
        <f t="shared" si="8"/>
        <v>845843.25599999994</v>
      </c>
    </row>
    <row r="58" spans="2:10" x14ac:dyDescent="0.35">
      <c r="B58" s="40" t="str">
        <f>IF('About Databook'!$A$15='About Databook'!$C$63,Toggle!A637,Toggle!R637)</f>
        <v>Purchased heat</v>
      </c>
      <c r="C58" s="52" t="str">
        <f>IF('About Databook'!$A$15='About Databook'!$C$63,Toggle!B637,Toggle!S637)</f>
        <v>MWh</v>
      </c>
      <c r="D58" s="97">
        <v>0</v>
      </c>
      <c r="E58" s="97">
        <v>0</v>
      </c>
      <c r="F58" s="97">
        <v>1263.2314612121697</v>
      </c>
      <c r="G58" s="97">
        <v>0</v>
      </c>
      <c r="H58" s="97">
        <v>0</v>
      </c>
      <c r="I58" s="178">
        <v>0</v>
      </c>
      <c r="J58" s="108">
        <f t="shared" si="8"/>
        <v>1263.2314612121697</v>
      </c>
    </row>
    <row r="59" spans="2:10" x14ac:dyDescent="0.35">
      <c r="B59" s="40" t="str">
        <f>IF('About Databook'!$A$15='About Databook'!$C$63,Toggle!A638,Toggle!R638)</f>
        <v>Coal for heat generation</v>
      </c>
      <c r="C59" s="51" t="str">
        <f>IF('About Databook'!$A$15='About Databook'!$C$63,Toggle!B638,Toggle!S638)</f>
        <v>t</v>
      </c>
      <c r="D59" s="97">
        <v>0</v>
      </c>
      <c r="E59" s="97">
        <v>0</v>
      </c>
      <c r="F59" s="178">
        <v>4003.8</v>
      </c>
      <c r="G59" s="97">
        <v>552.75</v>
      </c>
      <c r="H59" s="178">
        <v>778.2</v>
      </c>
      <c r="I59" s="178">
        <v>18196.400000000001</v>
      </c>
      <c r="J59" s="108">
        <f t="shared" si="8"/>
        <v>23531.15</v>
      </c>
    </row>
    <row r="60" spans="2:10" x14ac:dyDescent="0.35">
      <c r="B60" s="40" t="str">
        <f>IF('About Databook'!$A$15='About Databook'!$C$63,Toggle!A639,Toggle!R639)</f>
        <v>Petrol (2)</v>
      </c>
      <c r="C60" s="51" t="str">
        <f>IF('About Databook'!$A$15='About Databook'!$C$63,Toggle!B639,Toggle!S639)</f>
        <v>t</v>
      </c>
      <c r="D60" s="97">
        <v>5.3010300899999994</v>
      </c>
      <c r="E60" s="97">
        <v>31.889534737999998</v>
      </c>
      <c r="F60" s="97">
        <v>50.434744153000004</v>
      </c>
      <c r="G60" s="97">
        <v>2.3689737700000002</v>
      </c>
      <c r="H60" s="97">
        <v>14.698878220999998</v>
      </c>
      <c r="I60" s="97">
        <v>175.30920128299999</v>
      </c>
      <c r="J60" s="108">
        <v>327.85086086299998</v>
      </c>
    </row>
    <row r="61" spans="2:10" x14ac:dyDescent="0.35">
      <c r="B61" s="40"/>
      <c r="C61" s="51"/>
      <c r="D61" s="97"/>
      <c r="E61" s="97"/>
      <c r="F61" s="97"/>
      <c r="G61" s="97"/>
      <c r="H61" s="97"/>
      <c r="I61" s="97"/>
      <c r="J61" s="108"/>
    </row>
    <row r="62" spans="2:10" s="5" customFormat="1" ht="14" x14ac:dyDescent="0.3">
      <c r="B62" s="29" t="str">
        <f>IF('About Databook'!$A$15='About Databook'!$C$63,Toggle!A640,Toggle!R640)</f>
        <v>Water Resources Management</v>
      </c>
      <c r="C62" s="30"/>
      <c r="D62" s="30"/>
      <c r="E62" s="30"/>
      <c r="F62" s="30"/>
      <c r="G62" s="32"/>
      <c r="H62" s="21"/>
      <c r="I62" s="21"/>
      <c r="J62" s="105"/>
    </row>
    <row r="63" spans="2:10" s="1" customFormat="1" x14ac:dyDescent="0.35">
      <c r="B63" s="45" t="str">
        <f>IF('About Databook'!$A$15='About Databook'!$C$63,Toggle!A641,Toggle!R641)</f>
        <v>Fresh water intake, including:</v>
      </c>
      <c r="C63" s="53" t="str">
        <f>IF('About Databook'!$A$15='About Databook'!$C$63,Toggle!B641,Toggle!S641)</f>
        <v>megaliter</v>
      </c>
      <c r="D63" s="91">
        <f>SUM(D64:D67)</f>
        <v>1676.816</v>
      </c>
      <c r="E63" s="91">
        <f>SUM(E64:E67)</f>
        <v>3474.6469999999999</v>
      </c>
      <c r="F63" s="91">
        <f t="shared" ref="F63:I63" si="9">SUM(F64:F66)</f>
        <v>2636.7702900000004</v>
      </c>
      <c r="G63" s="91">
        <f t="shared" si="9"/>
        <v>1003.75</v>
      </c>
      <c r="H63" s="91">
        <f t="shared" si="9"/>
        <v>1067.9949999999999</v>
      </c>
      <c r="I63" s="91">
        <f t="shared" si="9"/>
        <v>583.59900000000005</v>
      </c>
      <c r="J63" s="109">
        <f>SUM(D63:I63)</f>
        <v>10443.577289999999</v>
      </c>
    </row>
    <row r="64" spans="2:10" x14ac:dyDescent="0.35">
      <c r="B64" s="47" t="str">
        <f>IF('About Databook'!$A$15='About Databook'!$C$63,Toggle!A642,Toggle!R642)</f>
        <v>Groundwater</v>
      </c>
      <c r="C64" s="51" t="str">
        <f>IF('About Databook'!$A$15='About Databook'!$C$63,Toggle!B642,Toggle!S642)</f>
        <v>megaliter</v>
      </c>
      <c r="D64" s="65">
        <f>111.338+122.922+1226.832+133.52</f>
        <v>1594.6120000000001</v>
      </c>
      <c r="E64" s="65">
        <f>31.933</f>
        <v>31.933</v>
      </c>
      <c r="F64" s="65">
        <f>371.234+141.512</f>
        <v>512.74599999999998</v>
      </c>
      <c r="G64" s="65">
        <v>992.65</v>
      </c>
      <c r="H64" s="65">
        <f>1067995/1000</f>
        <v>1067.9949999999999</v>
      </c>
      <c r="I64" s="65">
        <v>18.279</v>
      </c>
      <c r="J64" s="109">
        <f>SUM(D64:I64)</f>
        <v>4218.2150000000001</v>
      </c>
    </row>
    <row r="65" spans="2:10" x14ac:dyDescent="0.35">
      <c r="B65" s="47" t="str">
        <f>IF('About Databook'!$A$15='About Databook'!$C$63,Toggle!A643,Toggle!R643)</f>
        <v>Surface waters</v>
      </c>
      <c r="C65" s="51" t="str">
        <f>IF('About Databook'!$A$15='About Databook'!$C$63,Toggle!B643,Toggle!S643)</f>
        <v>megaliter</v>
      </c>
      <c r="D65" s="65">
        <v>0</v>
      </c>
      <c r="E65" s="65">
        <f>(3357063+85651)/1000</f>
        <v>3442.7139999999999</v>
      </c>
      <c r="F65" s="65">
        <v>254.75299999999999</v>
      </c>
      <c r="G65" s="65">
        <v>0</v>
      </c>
      <c r="H65" s="65">
        <v>0</v>
      </c>
      <c r="I65" s="65">
        <v>0</v>
      </c>
      <c r="J65" s="109">
        <f t="shared" ref="J65:J67" si="10">SUM(D65:I65)</f>
        <v>3697.4670000000001</v>
      </c>
    </row>
    <row r="66" spans="2:10" x14ac:dyDescent="0.35">
      <c r="B66" s="47" t="str">
        <f>IF('About Databook'!$A$15='About Databook'!$C$63,Toggle!A644,Toggle!R644)</f>
        <v>External water supply systems</v>
      </c>
      <c r="C66" s="52" t="str">
        <f>IF('About Databook'!$A$15='About Databook'!$C$63,Toggle!B644,Toggle!S644)</f>
        <v>megaliter</v>
      </c>
      <c r="D66" s="65">
        <v>0</v>
      </c>
      <c r="E66" s="65">
        <v>0</v>
      </c>
      <c r="F66" s="65">
        <v>1869.2712900000001</v>
      </c>
      <c r="G66" s="65">
        <v>11.1</v>
      </c>
      <c r="H66" s="65">
        <v>0</v>
      </c>
      <c r="I66" s="65">
        <v>565.32000000000005</v>
      </c>
      <c r="J66" s="109">
        <f t="shared" si="10"/>
        <v>2445.6912900000002</v>
      </c>
    </row>
    <row r="67" spans="2:10" x14ac:dyDescent="0.35">
      <c r="B67" s="47" t="str">
        <f>IF('About Databook'!$A$15='About Databook'!$C$63,Toggle!A645,Toggle!R645)</f>
        <v>Other water</v>
      </c>
      <c r="C67" s="52" t="str">
        <f>IF('About Databook'!$A$15='About Databook'!$C$63,Toggle!B645,Toggle!S645)</f>
        <v>megaliter</v>
      </c>
      <c r="D67" s="65">
        <f>82204/1000</f>
        <v>82.203999999999994</v>
      </c>
      <c r="E67" s="65">
        <v>0</v>
      </c>
      <c r="F67" s="65">
        <v>0</v>
      </c>
      <c r="G67" s="65">
        <v>0</v>
      </c>
      <c r="H67" s="65">
        <v>0</v>
      </c>
      <c r="I67" s="65">
        <v>0</v>
      </c>
      <c r="J67" s="109">
        <f t="shared" si="10"/>
        <v>82.203999999999994</v>
      </c>
    </row>
    <row r="68" spans="2:10" s="1" customFormat="1" x14ac:dyDescent="0.35">
      <c r="B68" s="45" t="str">
        <f>IF('About Databook'!$A$15='About Databook'!$C$63,Toggle!A648,Toggle!R648)</f>
        <v>Water discharge, including:</v>
      </c>
      <c r="C68" s="53" t="str">
        <f>IF('About Databook'!$A$15='About Databook'!$C$63,Toggle!B648,Toggle!S648)</f>
        <v>megaliter</v>
      </c>
      <c r="D68" s="52">
        <f>SUM(D69:D72)</f>
        <v>0</v>
      </c>
      <c r="E68" s="52">
        <f t="shared" ref="E68:I68" si="11">SUM(E69:E72)</f>
        <v>0</v>
      </c>
      <c r="F68" s="52">
        <f t="shared" si="11"/>
        <v>55.5</v>
      </c>
      <c r="G68" s="52">
        <f t="shared" si="11"/>
        <v>0</v>
      </c>
      <c r="H68" s="52">
        <f t="shared" si="11"/>
        <v>24.738</v>
      </c>
      <c r="I68" s="52">
        <f t="shared" si="11"/>
        <v>0</v>
      </c>
      <c r="J68" s="109">
        <f t="shared" ref="J68" si="12">SUM(D68:H68)</f>
        <v>80.238</v>
      </c>
    </row>
    <row r="69" spans="2:10" x14ac:dyDescent="0.35">
      <c r="B69" s="47" t="str">
        <f>IF('About Databook'!$A$15='About Databook'!$C$63,Toggle!A649,Toggle!R649)</f>
        <v>to water bodies</v>
      </c>
      <c r="C69" s="51" t="str">
        <f>IF('About Databook'!$A$15='About Databook'!$C$63,Toggle!B649,Toggle!S649)</f>
        <v>megaliter</v>
      </c>
      <c r="D69" s="52">
        <v>0</v>
      </c>
      <c r="E69" s="52">
        <v>0</v>
      </c>
      <c r="F69" s="52">
        <v>0</v>
      </c>
      <c r="G69" s="52">
        <v>0</v>
      </c>
      <c r="H69" s="52">
        <v>0</v>
      </c>
      <c r="I69" s="52">
        <v>0</v>
      </c>
      <c r="J69" s="109">
        <f t="shared" ref="J69:J74" si="13">SUM(D69:I69)</f>
        <v>0</v>
      </c>
    </row>
    <row r="70" spans="2:10" x14ac:dyDescent="0.35">
      <c r="B70" s="47" t="str">
        <f>IF('About Databook'!$A$15='About Databook'!$C$63,Toggle!A650,Toggle!R650)</f>
        <v>to land</v>
      </c>
      <c r="C70" s="51" t="str">
        <f>IF('About Databook'!$A$15='About Databook'!$C$63,Toggle!B650,Toggle!S650)</f>
        <v>megaliter</v>
      </c>
      <c r="D70" s="52">
        <v>0</v>
      </c>
      <c r="E70" s="52">
        <v>0</v>
      </c>
      <c r="F70" s="52">
        <v>0</v>
      </c>
      <c r="G70" s="52">
        <v>0</v>
      </c>
      <c r="H70" s="52">
        <v>0</v>
      </c>
      <c r="I70" s="52">
        <v>0</v>
      </c>
      <c r="J70" s="109">
        <f t="shared" si="13"/>
        <v>0</v>
      </c>
    </row>
    <row r="71" spans="2:10" x14ac:dyDescent="0.35">
      <c r="B71" s="47" t="str">
        <f>IF('About Databook'!$A$15='About Databook'!$C$63,Toggle!A651,Toggle!R651)</f>
        <v>to the sewerage</v>
      </c>
      <c r="C71" s="51" t="str">
        <f>IF('About Databook'!$A$15='About Databook'!$C$63,Toggle!B651,Toggle!S651)</f>
        <v>megaliter</v>
      </c>
      <c r="D71" s="52">
        <v>0</v>
      </c>
      <c r="E71" s="52">
        <v>0</v>
      </c>
      <c r="F71" s="52">
        <v>0</v>
      </c>
      <c r="G71" s="52">
        <v>0</v>
      </c>
      <c r="H71" s="52">
        <v>0</v>
      </c>
      <c r="I71" s="52">
        <v>0</v>
      </c>
      <c r="J71" s="109">
        <f t="shared" si="13"/>
        <v>0</v>
      </c>
    </row>
    <row r="72" spans="2:10" x14ac:dyDescent="0.35">
      <c r="B72" s="47" t="str">
        <f>IF('About Databook'!$A$15='About Databook'!$C$63,Toggle!A652,Toggle!R652)</f>
        <v>to third parties</v>
      </c>
      <c r="C72" s="51" t="str">
        <f>IF('About Databook'!$A$15='About Databook'!$C$63,Toggle!B652,Toggle!S652)</f>
        <v>megaliter</v>
      </c>
      <c r="D72" s="52">
        <v>0</v>
      </c>
      <c r="E72" s="52">
        <v>0</v>
      </c>
      <c r="F72" s="52">
        <f>40.5+14.4+0.6</f>
        <v>55.5</v>
      </c>
      <c r="G72" s="52">
        <v>0</v>
      </c>
      <c r="H72" s="52">
        <f>9.253+15.485</f>
        <v>24.738</v>
      </c>
      <c r="I72" s="52">
        <v>0</v>
      </c>
      <c r="J72" s="109">
        <f t="shared" si="13"/>
        <v>80.238</v>
      </c>
    </row>
    <row r="73" spans="2:10" s="1" customFormat="1" x14ac:dyDescent="0.35">
      <c r="B73" s="45" t="str">
        <f>IF('About Databook'!$A$15='About Databook'!$C$63,Toggle!A653,Toggle!R653)</f>
        <v>Total water consumption</v>
      </c>
      <c r="C73" s="53" t="str">
        <f>IF('About Databook'!$A$15='About Databook'!$C$63,Toggle!B653,Toggle!S653)</f>
        <v>megaliter</v>
      </c>
      <c r="D73" s="92">
        <f>D63-D68</f>
        <v>1676.816</v>
      </c>
      <c r="E73" s="92">
        <f t="shared" ref="E73:I73" si="14">E63-E68</f>
        <v>3474.6469999999999</v>
      </c>
      <c r="F73" s="92">
        <f t="shared" si="14"/>
        <v>2581.2702900000004</v>
      </c>
      <c r="G73" s="92">
        <f t="shared" si="14"/>
        <v>1003.75</v>
      </c>
      <c r="H73" s="92">
        <f t="shared" si="14"/>
        <v>1043.2569999999998</v>
      </c>
      <c r="I73" s="92">
        <f t="shared" si="14"/>
        <v>583.59900000000005</v>
      </c>
      <c r="J73" s="109">
        <f t="shared" si="13"/>
        <v>10363.33929</v>
      </c>
    </row>
    <row r="74" spans="2:10" s="1" customFormat="1" x14ac:dyDescent="0.35">
      <c r="B74" s="40" t="str">
        <f>IF('About Databook'!$A$15='About Databook'!$C$63,Toggle!A654,Toggle!R654)</f>
        <v>Volume of reused and recycled water</v>
      </c>
      <c r="C74" s="51" t="str">
        <f>IF('About Databook'!$A$15='About Databook'!$C$63,Toggle!B654,Toggle!S654)</f>
        <v>megaliter</v>
      </c>
      <c r="D74" s="65">
        <f>40.661+821.128+100.991</f>
        <v>962.78</v>
      </c>
      <c r="E74" s="65">
        <v>6251.6019999999999</v>
      </c>
      <c r="F74" s="65">
        <f>(4474024+1046164+970612)/1000</f>
        <v>6490.8</v>
      </c>
      <c r="G74" s="65">
        <v>0</v>
      </c>
      <c r="H74" s="65">
        <f>2952456/1000</f>
        <v>2952.4560000000001</v>
      </c>
      <c r="I74" s="65">
        <v>2169.8649999999998</v>
      </c>
      <c r="J74" s="109">
        <f t="shared" si="13"/>
        <v>18827.502999999997</v>
      </c>
    </row>
    <row r="75" spans="2:10" x14ac:dyDescent="0.35">
      <c r="B75" s="40" t="str">
        <f>IF('About Databook'!$A$15='About Databook'!$C$63,Toggle!A655,Toggle!R655)</f>
        <v>Share of reused and recycled water</v>
      </c>
      <c r="C75" s="51" t="str">
        <f>IF('About Databook'!$A$15='About Databook'!$C$63,Toggle!B655,Toggle!S655)</f>
        <v>%</v>
      </c>
      <c r="D75" s="179">
        <f>D74/(D74+D73)</f>
        <v>0.36474521100956359</v>
      </c>
      <c r="E75" s="179">
        <f t="shared" ref="E75:I75" si="15">E74/(E74+E73)</f>
        <v>0.64275570160706352</v>
      </c>
      <c r="F75" s="179">
        <f t="shared" si="15"/>
        <v>0.71547064699826091</v>
      </c>
      <c r="G75" s="179">
        <f t="shared" si="15"/>
        <v>0</v>
      </c>
      <c r="H75" s="179">
        <f t="shared" si="15"/>
        <v>0.7389059224223562</v>
      </c>
      <c r="I75" s="179">
        <f t="shared" si="15"/>
        <v>0.78804916280002202</v>
      </c>
      <c r="J75" s="179">
        <f>J74/(J74+J73)</f>
        <v>0.64497977869072309</v>
      </c>
    </row>
    <row r="76" spans="2:10" ht="25.5" customHeight="1" x14ac:dyDescent="0.35">
      <c r="B76" s="214" t="str">
        <f>IF('About Databook'!$A$15='About Databook'!$C$63,Toggle!A656,Toggle!R656)</f>
        <v>Freshwater consumption intensity</v>
      </c>
      <c r="C76" s="218" t="str">
        <f>IF('About Databook'!$A$15='About Databook'!$C$63,Toggle!B656,Toggle!S656)</f>
        <v>megaliter/ton of processed ore</v>
      </c>
      <c r="D76" s="258">
        <f>D63*1000/D9</f>
        <v>1.3200726952490713</v>
      </c>
      <c r="E76" s="258">
        <f>E63*1000/E9</f>
        <v>0.57754911960852906</v>
      </c>
      <c r="F76" s="258">
        <f>F63*1000/F9</f>
        <v>0.41066209257049369</v>
      </c>
      <c r="G76" s="258">
        <v>0</v>
      </c>
      <c r="H76" s="258">
        <f>H63*1000/H9</f>
        <v>0.79998927769650929</v>
      </c>
      <c r="I76" s="258">
        <f>I63*1000/I9</f>
        <v>1.2553820618588634</v>
      </c>
      <c r="J76" s="258">
        <f>J63*1000/J9</f>
        <v>0.67347043154665887</v>
      </c>
    </row>
    <row r="77" spans="2:10" x14ac:dyDescent="0.35">
      <c r="B77" s="221"/>
      <c r="E77" s="172"/>
    </row>
    <row r="78" spans="2:10" x14ac:dyDescent="0.35">
      <c r="B78" s="40" t="str">
        <f>IF('About Databook'!$A$15='About Databook'!$C$63,Toggle!A658,Toggle!R658)</f>
        <v>Notes:</v>
      </c>
      <c r="E78" s="266"/>
    </row>
    <row r="79" spans="2:10" x14ac:dyDescent="0.35">
      <c r="B79" s="35" t="str">
        <f>IF('About Databook'!$A$15='About Databook'!$C$63,Toggle!A659,Toggle!R659)</f>
        <v>1) Headcount as of December 31 and average headcount figures are presented on a consolidated Group basis and include data not only for the mining and processing plant, but also for other Group entities.</v>
      </c>
    </row>
    <row r="80" spans="2:10" x14ac:dyDescent="0.35">
      <c r="B80" s="35" t="str">
        <f>IF('About Databook'!$A$15='About Databook'!$C$63,Toggle!A660,Toggle!R660)</f>
        <v>2) The "Total across the Group" data additionally includes fuel consumption of mining equipment for rent and fuel consumption of the Head Office.</v>
      </c>
    </row>
    <row r="89" spans="2:5" x14ac:dyDescent="0.35">
      <c r="B89" s="344"/>
    </row>
    <row r="90" spans="2:5" x14ac:dyDescent="0.35">
      <c r="B90" s="250"/>
      <c r="D90" s="97"/>
      <c r="E90" s="172"/>
    </row>
  </sheetData>
  <sheetProtection algorithmName="SHA-512" hashValue="lm5UlpZ8LnwhbfG6iEu2TIcZw8iAT/vsPX4n0HIxq1DYT6kpZ2CrAxcO9+d56Ax7Ch+aZNr9c+3nOkqZvre7nQ==" saltValue="rxxpiCpTjojLNmT2/N+QzQ==" spinCount="100000" sheet="1" objects="1" scenarios="1" selectLockedCells="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67A7D-A952-4EE9-8E43-7472DB0DB3B6}">
  <sheetPr codeName="Sheet14"/>
  <dimension ref="B2:E125"/>
  <sheetViews>
    <sheetView showGridLines="0" zoomScale="85" zoomScaleNormal="85" workbookViewId="0">
      <pane ySplit="4" topLeftCell="A5" activePane="bottomLeft" state="frozen"/>
      <selection activeCell="A26" sqref="A26:E26"/>
      <selection pane="bottomLeft" activeCell="C128" sqref="C128"/>
    </sheetView>
  </sheetViews>
  <sheetFormatPr defaultColWidth="8.81640625" defaultRowHeight="15.5" x14ac:dyDescent="0.35"/>
  <cols>
    <col min="1" max="1" width="2.54296875" style="57" customWidth="1"/>
    <col min="2" max="2" width="76" style="7" customWidth="1"/>
    <col min="3" max="3" width="65.1796875" style="7" customWidth="1"/>
    <col min="4" max="4" width="75.453125" style="7" customWidth="1"/>
    <col min="5" max="5" width="68.81640625" style="7" customWidth="1"/>
    <col min="6" max="16384" width="8.81640625" style="57"/>
  </cols>
  <sheetData>
    <row r="2" spans="2:5" ht="20" x14ac:dyDescent="0.35">
      <c r="B2" s="63" t="str">
        <f>IF('About Databook'!$A$15='About Databook'!$C$63,Toggle!A663,Toggle!R663)</f>
        <v>GRI content index</v>
      </c>
    </row>
    <row r="4" spans="2:5" s="25" customFormat="1" x14ac:dyDescent="0.35">
      <c r="B4" s="60" t="str">
        <f>IF('About Databook'!$A$15='About Databook'!$C$63,Toggle!A665,Toggle!R665)</f>
        <v>GRI standard</v>
      </c>
      <c r="C4" s="61" t="str">
        <f>IF('About Databook'!$A$15='About Databook'!$C$63,Toggle!B665,Toggle!S665)</f>
        <v>Number and name of the indicator</v>
      </c>
      <c r="D4" s="61" t="str">
        <f>IF('About Databook'!$A$15='About Databook'!$C$63,Toggle!C665,Toggle!T665)</f>
        <v>Location in the Sustainability report for 2025</v>
      </c>
      <c r="E4" s="61" t="str">
        <f>IF('About Databook'!$A$15='About Databook'!$C$63,Toggle!D665,Toggle!U665)</f>
        <v>Location in the databook with data in the ESG area</v>
      </c>
    </row>
    <row r="5" spans="2:5" x14ac:dyDescent="0.35">
      <c r="B5" s="59" t="str">
        <f>IF('About Databook'!$A$15='About Databook'!$C$63,Toggle!A666,Toggle!R666)</f>
        <v>GRI 1: Foundation (Foundation 2021)</v>
      </c>
      <c r="C5" s="58"/>
      <c r="D5" s="58"/>
      <c r="E5" s="58"/>
    </row>
    <row r="6" spans="2:5" x14ac:dyDescent="0.35">
      <c r="B6" s="62" t="str">
        <f>IF('About Databook'!$A$15='About Databook'!$C$63,Toggle!A667,Toggle!R667)</f>
        <v>GRI 2: General Disclosures (2021)</v>
      </c>
      <c r="C6" s="58" t="str">
        <f>IF('About Databook'!$A$15='About Databook'!$C$63,Toggle!B667,Toggle!S667)</f>
        <v>2-1 Company Information</v>
      </c>
      <c r="D6" s="58" t="str">
        <f>IF('About Databook'!$A$15='About Databook'!$C$63,Toggle!C667,Toggle!T667)</f>
        <v>Section I. About the Company</v>
      </c>
      <c r="E6" s="58" t="str">
        <f>IF('About Databook'!$A$15='About Databook'!$C$63,Toggle!D667,Toggle!U667)</f>
        <v>-</v>
      </c>
    </row>
    <row r="7" spans="2:5" ht="31" x14ac:dyDescent="0.35">
      <c r="C7" s="58" t="str">
        <f>IF('About Databook'!$A$15='About Databook'!$C$63,Toggle!B668,Toggle!S668)</f>
        <v>2-2 Legal entities included in the organization's consolidated sustainability reporting</v>
      </c>
      <c r="D7" s="58" t="str">
        <f>IF('About Databook'!$A$15='About Databook'!$C$63,Toggle!C668,Toggle!T668)</f>
        <v>Appenidix 3. Reporting perimeter</v>
      </c>
      <c r="E7" s="58" t="str">
        <f>IF('About Databook'!$A$15='About Databook'!$C$63,Toggle!D668,Toggle!U668)</f>
        <v>Reporting perimeter</v>
      </c>
    </row>
    <row r="8" spans="2:5" ht="31" x14ac:dyDescent="0.35">
      <c r="C8" s="58" t="str">
        <f>IF('About Databook'!$A$15='About Databook'!$C$63,Toggle!B669,Toggle!S669)</f>
        <v>2-3 Reporting period, reporting frequency and contact information</v>
      </c>
      <c r="D8" s="58" t="str">
        <f>IF('About Databook'!$A$15='About Databook'!$C$63,Toggle!C669,Toggle!T669)</f>
        <v>Section About the report</v>
      </c>
      <c r="E8" s="58" t="str">
        <f>IF('About Databook'!$A$15='About Databook'!$C$63,Toggle!D669,Toggle!U669)</f>
        <v>Title Tab</v>
      </c>
    </row>
    <row r="9" spans="2:5" x14ac:dyDescent="0.35">
      <c r="C9" s="58" t="str">
        <f>IF('About Databook'!$A$15='About Databook'!$C$63,Toggle!B670,Toggle!S670)</f>
        <v>2-4 Revision of data from previous reports</v>
      </c>
      <c r="D9" s="58" t="str">
        <f>IF('About Databook'!$A$15='About Databook'!$C$63,Toggle!C670,Toggle!T670)</f>
        <v>In the footnotes of the 2024 Sustainability Report</v>
      </c>
      <c r="E9" s="58" t="str">
        <f>IF('About Databook'!$A$15='About Databook'!$C$63,Toggle!D670,Toggle!U670)</f>
        <v>-</v>
      </c>
    </row>
    <row r="10" spans="2:5" x14ac:dyDescent="0.35">
      <c r="C10" s="58" t="str">
        <f>IF('About Databook'!$A$15='About Databook'!$C$63,Toggle!B671,Toggle!S671)</f>
        <v>2-5 External assurance of financial statements</v>
      </c>
      <c r="D10" s="58" t="str">
        <f>IF('About Databook'!$A$15='About Databook'!$C$63,Toggle!C671,Toggle!T671)</f>
        <v>Section About the report</v>
      </c>
      <c r="E10" s="58" t="str">
        <f>IF('About Databook'!$A$15='About Databook'!$C$63,Toggle!D671,Toggle!U671)</f>
        <v>External Assurance Tab</v>
      </c>
    </row>
    <row r="11" spans="2:5" x14ac:dyDescent="0.35">
      <c r="C11" s="58" t="str">
        <f>IF('About Databook'!$A$15='About Databook'!$C$63,Toggle!B672,Toggle!S672)</f>
        <v>2-6 Organizational activities and supply chain</v>
      </c>
      <c r="D11" s="58" t="str">
        <f>IF('About Databook'!$A$15='About Databook'!$C$63,Toggle!C672,Toggle!T672)</f>
        <v>Section I. About the Company</v>
      </c>
      <c r="E11" s="58" t="str">
        <f>IF('About Databook'!$A$15='About Databook'!$C$63,Toggle!D672,Toggle!U672)</f>
        <v>-</v>
      </c>
    </row>
    <row r="12" spans="2:5" x14ac:dyDescent="0.35">
      <c r="C12" s="58" t="str">
        <f>IF('About Databook'!$A$15='About Databook'!$C$63,Toggle!B673,Toggle!S673)</f>
        <v>2-7 Employees</v>
      </c>
      <c r="D12" s="58" t="str">
        <f>IF('About Databook'!$A$15='About Databook'!$C$63,Toggle!C673,Toggle!T673)</f>
        <v>Section V. Well-being of our employees</v>
      </c>
      <c r="E12" s="58" t="str">
        <f>IF('About Databook'!$A$15='About Databook'!$C$63,Toggle!D673,Toggle!U673)</f>
        <v>Our People Tab</v>
      </c>
    </row>
    <row r="13" spans="2:5" x14ac:dyDescent="0.35">
      <c r="C13" s="58" t="str">
        <f>IF('About Databook'!$A$15='About Databook'!$C$63,Toggle!B674,Toggle!S674)</f>
        <v>2-8 Workers who are not employees of the organization</v>
      </c>
      <c r="D13" s="58" t="str">
        <f>IF('About Databook'!$A$15='About Databook'!$C$63,Toggle!C674,Toggle!T674)</f>
        <v>-</v>
      </c>
      <c r="E13" s="58" t="str">
        <f>IF('About Databook'!$A$15='About Databook'!$C$63,Toggle!D674,Toggle!U674)</f>
        <v>-</v>
      </c>
    </row>
    <row r="14" spans="2:5" x14ac:dyDescent="0.35">
      <c r="C14" s="58" t="str">
        <f>IF('About Databook'!$A$15='About Databook'!$C$63,Toggle!B675,Toggle!S675)</f>
        <v>2-9 Corporate Governance Structure</v>
      </c>
      <c r="D14" s="58" t="str">
        <f>IF('About Databook'!$A$15='About Databook'!$C$63,Toggle!C675,Toggle!T675)</f>
        <v>Section III. Corporate governance</v>
      </c>
      <c r="E14" s="58" t="str">
        <f>IF('About Databook'!$A$15='About Databook'!$C$63,Toggle!D675,Toggle!U675)</f>
        <v>Corporate Governance and Ethics Tab</v>
      </c>
    </row>
    <row r="15" spans="2:5" ht="31" x14ac:dyDescent="0.35">
      <c r="C15" s="58" t="str">
        <f>IF('About Databook'!$A$15='About Databook'!$C$63,Toggle!B676,Toggle!S676)</f>
        <v>2-10 Procedure for nominating and selecting candidates for membership in the highest corporate governance body</v>
      </c>
      <c r="D15" s="58" t="str">
        <f>IF('About Databook'!$A$15='About Databook'!$C$63,Toggle!C676,Toggle!T676)</f>
        <v>Section III. Corporate governance, subsection The Board of Directors</v>
      </c>
      <c r="E15" s="58" t="str">
        <f>IF('About Databook'!$A$15='About Databook'!$C$63,Toggle!D676,Toggle!U676)</f>
        <v>-</v>
      </c>
    </row>
    <row r="16" spans="2:5" x14ac:dyDescent="0.35">
      <c r="C16" s="58" t="str">
        <f>IF('About Databook'!$A$15='About Databook'!$C$63,Toggle!B677,Toggle!S677)</f>
        <v>2-11 Chairman of the highest corporate governance body</v>
      </c>
      <c r="D16" s="58" t="str">
        <f>IF('About Databook'!$A$15='About Databook'!$C$63,Toggle!C677,Toggle!T677)</f>
        <v>Section III. Corporate governance, subsection The Board of Directors</v>
      </c>
      <c r="E16" s="58" t="str">
        <f>IF('About Databook'!$A$15='About Databook'!$C$63,Toggle!D677,Toggle!U677)</f>
        <v>Corporate Governance and Ethics Tab</v>
      </c>
    </row>
    <row r="17" spans="3:5" ht="31" x14ac:dyDescent="0.35">
      <c r="C17" s="58" t="str">
        <f>IF('About Databook'!$A$15='About Databook'!$C$63,Toggle!B678,Toggle!S678)</f>
        <v>2-12 The role of the highest corporate governance body in developing goals, values and strategy</v>
      </c>
      <c r="D17" s="58" t="str">
        <f>IF('About Databook'!$A$15='About Databook'!$C$63,Toggle!C678,Toggle!T678)</f>
        <v>Section III. Corporate governance, subsection The Board of Directors</v>
      </c>
      <c r="E17" s="58" t="str">
        <f>IF('About Databook'!$A$15='About Databook'!$C$63,Toggle!D678,Toggle!U678)</f>
        <v>-</v>
      </c>
    </row>
    <row r="18" spans="3:5" x14ac:dyDescent="0.35">
      <c r="C18" s="58" t="str">
        <f>IF('About Databook'!$A$15='About Databook'!$C$63,Toggle!B679,Toggle!S679)</f>
        <v>2-13 Delegation of Authority</v>
      </c>
      <c r="D18" s="58" t="str">
        <f>IF('About Databook'!$A$15='About Databook'!$C$63,Toggle!C679,Toggle!T679)</f>
        <v>Section III. Corporate governance</v>
      </c>
      <c r="E18" s="58" t="str">
        <f>IF('About Databook'!$A$15='About Databook'!$C$63,Toggle!D679,Toggle!U679)</f>
        <v>-</v>
      </c>
    </row>
    <row r="19" spans="3:5" ht="31" x14ac:dyDescent="0.35">
      <c r="C19" s="58" t="str">
        <f>IF('About Databook'!$A$15='About Databook'!$C$63,Toggle!B680,Toggle!S680)</f>
        <v>2-14 The role of the highest corporate governance body in preparing a sustainability report</v>
      </c>
      <c r="D19" s="58" t="str">
        <f>IF('About Databook'!$A$15='About Databook'!$C$63,Toggle!C680,Toggle!T680)</f>
        <v>Section III. Corporate governance</v>
      </c>
      <c r="E19" s="58" t="str">
        <f>IF('About Databook'!$A$15='About Databook'!$C$63,Toggle!D680,Toggle!U680)</f>
        <v>-</v>
      </c>
    </row>
    <row r="20" spans="3:5" x14ac:dyDescent="0.35">
      <c r="C20" s="58" t="str">
        <f>IF('About Databook'!$A$15='About Databook'!$C$63,Toggle!B681,Toggle!S681)</f>
        <v>2-15 Conflicts of Interest</v>
      </c>
      <c r="D20" s="58" t="str">
        <f>IF('About Databook'!$A$15='About Databook'!$C$63,Toggle!C681,Toggle!T681)</f>
        <v>Section III. Corporate governance</v>
      </c>
      <c r="E20" s="58" t="str">
        <f>IF('About Databook'!$A$15='About Databook'!$C$63,Toggle!D681,Toggle!U681)</f>
        <v>Corporate Governance and Ethics Tab</v>
      </c>
    </row>
    <row r="21" spans="3:5" ht="31" x14ac:dyDescent="0.35">
      <c r="C21" s="58" t="str">
        <f>IF('About Databook'!$A$15='About Databook'!$C$63,Toggle!B682,Toggle!S682)</f>
        <v>2-16 Mechanism for filing significant complaints and appeals</v>
      </c>
      <c r="D21" s="58" t="str">
        <f>IF('About Databook'!$A$15='About Databook'!$C$63,Toggle!C682,Toggle!T682)</f>
        <v>Section III. Corporate governance, subsection Business ethics and compliance</v>
      </c>
      <c r="E21" s="58" t="str">
        <f>IF('About Databook'!$A$15='About Databook'!$C$63,Toggle!D682,Toggle!U682)</f>
        <v>Local Communities Tab</v>
      </c>
    </row>
    <row r="22" spans="3:5" ht="31" x14ac:dyDescent="0.35">
      <c r="C22" s="58" t="str">
        <f>IF('About Databook'!$A$15='About Databook'!$C$63,Toggle!B683,Toggle!S683)</f>
        <v>2-17 Collective knowledge of members of the highest corporate governance body</v>
      </c>
      <c r="D22" s="58" t="str">
        <f>IF('About Databook'!$A$15='About Databook'!$C$63,Toggle!C683,Toggle!T683)</f>
        <v>Section III. Corporate governance, subsection The Board of Directors</v>
      </c>
      <c r="E22" s="58" t="str">
        <f>IF('About Databook'!$A$15='About Databook'!$C$63,Toggle!D683,Toggle!U683)</f>
        <v>Corporate Governance and Ethics Tab</v>
      </c>
    </row>
    <row r="23" spans="3:5" ht="31" x14ac:dyDescent="0.35">
      <c r="C23" s="58" t="str">
        <f>IF('About Databook'!$A$15='About Databook'!$C$63,Toggle!B684,Toggle!S684)</f>
        <v>2-18 Evaluation of the activities of the highest corporate governance body</v>
      </c>
      <c r="D23" s="58" t="str">
        <f>IF('About Databook'!$A$15='About Databook'!$C$63,Toggle!C684,Toggle!T684)</f>
        <v>Section III. Corporate governance, subsection The Board of Directors</v>
      </c>
      <c r="E23" s="58" t="str">
        <f>IF('About Databook'!$A$15='About Databook'!$C$63,Toggle!D684,Toggle!U684)</f>
        <v>-</v>
      </c>
    </row>
    <row r="24" spans="3:5" x14ac:dyDescent="0.35">
      <c r="C24" s="58" t="str">
        <f>IF('About Databook'!$A$15='About Databook'!$C$63,Toggle!B685,Toggle!S685)</f>
        <v>2-19 Remuneration Rules</v>
      </c>
      <c r="D24" s="58" t="str">
        <f>IF('About Databook'!$A$15='About Databook'!$C$63,Toggle!C685,Toggle!T685)</f>
        <v>Section III. Corporate governance</v>
      </c>
      <c r="E24" s="58" t="str">
        <f>IF('About Databook'!$A$15='About Databook'!$C$63,Toggle!D685,Toggle!U685)</f>
        <v>-</v>
      </c>
    </row>
    <row r="25" spans="3:5" x14ac:dyDescent="0.35">
      <c r="C25" s="58" t="str">
        <f>IF('About Databook'!$A$15='About Databook'!$C$63,Toggle!B686,Toggle!S686)</f>
        <v>2-20 Procedure for determining the amount of remuneration</v>
      </c>
      <c r="D25" s="58" t="str">
        <f>IF('About Databook'!$A$15='About Databook'!$C$63,Toggle!C686,Toggle!T686)</f>
        <v>Section III. Corporate governance</v>
      </c>
      <c r="E25" s="58" t="str">
        <f>IF('About Databook'!$A$15='About Databook'!$C$63,Toggle!D686,Toggle!U686)</f>
        <v>-</v>
      </c>
    </row>
    <row r="26" spans="3:5" ht="31" x14ac:dyDescent="0.35">
      <c r="C26" s="58" t="str">
        <f>IF('About Databook'!$A$15='About Databook'!$C$63,Toggle!B687,Toggle!S687)</f>
        <v>2-21 Ratio of total annual compensation of highest paid official to average annual compensation of all employees</v>
      </c>
      <c r="D26" s="58" t="str">
        <f>IF('About Databook'!$A$15='About Databook'!$C$63,Toggle!C687,Toggle!T687)</f>
        <v>Section III. Corporate governance</v>
      </c>
      <c r="E26" s="58" t="str">
        <f>IF('About Databook'!$A$15='About Databook'!$C$63,Toggle!D687,Toggle!U687)</f>
        <v>-</v>
      </c>
    </row>
    <row r="27" spans="3:5" x14ac:dyDescent="0.35">
      <c r="C27" s="58" t="str">
        <f>IF('About Databook'!$A$15='About Databook'!$C$63,Toggle!B688,Toggle!S688)</f>
        <v>2-22 Statement of Sustainable Development Strategy</v>
      </c>
      <c r="D27" s="58" t="str">
        <f>IF('About Databook'!$A$15='About Databook'!$C$63,Toggle!C688,Toggle!T688)</f>
        <v>Section III. Corporate governance</v>
      </c>
      <c r="E27" s="58" t="str">
        <f>IF('About Databook'!$A$15='About Databook'!$C$63,Toggle!D688,Toggle!U688)</f>
        <v>-</v>
      </c>
    </row>
    <row r="28" spans="3:5" ht="46.5" x14ac:dyDescent="0.35">
      <c r="C28" s="58" t="str">
        <f>IF('About Databook'!$A$15='About Databook'!$C$63,Toggle!B689,Toggle!S689)</f>
        <v>2-23 Commitment to Politicians</v>
      </c>
      <c r="D28" s="58" t="str">
        <f>IF('About Databook'!$A$15='About Databook'!$C$63,Toggle!C689,Toggle!T689)</f>
        <v>Section II. Sustainability management;
Section III. Corporate governance, subsection Business ethics and compliance</v>
      </c>
      <c r="E28" s="58" t="str">
        <f>IF('About Databook'!$A$15='About Databook'!$C$63,Toggle!D689,Toggle!U689)</f>
        <v>-</v>
      </c>
    </row>
    <row r="29" spans="3:5" x14ac:dyDescent="0.35">
      <c r="C29" s="58" t="str">
        <f>IF('About Databook'!$A$15='About Databook'!$C$63,Toggle!B690,Toggle!S690)</f>
        <v>2-24 Implementing Policies</v>
      </c>
      <c r="D29" s="58" t="str">
        <f>IF('About Databook'!$A$15='About Databook'!$C$63,Toggle!C690,Toggle!T690)</f>
        <v>Section II. Sustainability management</v>
      </c>
      <c r="E29" s="58" t="str">
        <f>IF('About Databook'!$A$15='About Databook'!$C$63,Toggle!D690,Toggle!U690)</f>
        <v>-</v>
      </c>
    </row>
    <row r="30" spans="3:5" ht="77.5" x14ac:dyDescent="0.35">
      <c r="C30" s="58" t="str">
        <f>IF('About Databook'!$A$15='About Databook'!$C$63,Toggle!B691,Toggle!S691)</f>
        <v>2-25 Measures to reduce negative impacts</v>
      </c>
      <c r="D30" s="58" t="str">
        <f>IF('About Databook'!$A$15='About Databook'!$C$63,Toggle!C691,Toggle!T691)</f>
        <v>Section II. Sustainability management, subsection Sustainability and climate risk management;
Section III. Corporate governance, subsection Business ethics and compliance;
Section VII. Environmental responsibility, subsection Waste management</v>
      </c>
      <c r="E30" s="58" t="str">
        <f>IF('About Databook'!$A$15='About Databook'!$C$63,Toggle!D691,Toggle!U691)</f>
        <v>Environment Tab, Corporate Governance and Ethics Tab</v>
      </c>
    </row>
    <row r="31" spans="3:5" ht="31" x14ac:dyDescent="0.35">
      <c r="C31" s="58" t="str">
        <f>IF('About Databook'!$A$15='About Databook'!$C$63,Toggle!B692,Toggle!S692)</f>
        <v>2-26 Mechanisms of interaction</v>
      </c>
      <c r="D31" s="58" t="str">
        <f>IF('About Databook'!$A$15='About Databook'!$C$63,Toggle!C692,Toggle!T692)</f>
        <v>Section III. Corporate governance, subsection Business ethics and compliance</v>
      </c>
      <c r="E31" s="58" t="str">
        <f>IF('About Databook'!$A$15='About Databook'!$C$63,Toggle!D692,Toggle!U692)</f>
        <v>Corporate Governance and Ethics Tab</v>
      </c>
    </row>
    <row r="32" spans="3:5" ht="46.5" x14ac:dyDescent="0.35">
      <c r="C32" s="58" t="str">
        <f>IF('About Databook'!$A$15='About Databook'!$C$63,Toggle!B693,Toggle!S693)</f>
        <v>2-27 Compliance with Law</v>
      </c>
      <c r="D32" s="58" t="str">
        <f>IF('About Databook'!$A$15='About Databook'!$C$63,Toggle!C693,Toggle!T693)</f>
        <v>Section II. Sustainability management, subsection Sustainability risk management;
Section VII. Environmental responsibility, subsection Waste management</v>
      </c>
      <c r="E32" s="58" t="str">
        <f>IF('About Databook'!$A$15='About Databook'!$C$63,Toggle!D693,Toggle!U693)</f>
        <v>Corporate Governance and Ethics Tab, Environment Tab, Safety Tab</v>
      </c>
    </row>
    <row r="33" spans="2:5" x14ac:dyDescent="0.35">
      <c r="C33" s="58" t="str">
        <f>IF('About Databook'!$A$15='About Databook'!$C$63,Toggle!B694,Toggle!S694)</f>
        <v>2-28 Membership in associations</v>
      </c>
      <c r="D33" s="58" t="str">
        <f>IF('About Databook'!$A$15='About Databook'!$C$63,Toggle!C694,Toggle!T694)</f>
        <v>Section II. Sustainability management</v>
      </c>
      <c r="E33" s="58" t="str">
        <f>IF('About Databook'!$A$15='About Databook'!$C$63,Toggle!D694,Toggle!U694)</f>
        <v>Local Communities Tab</v>
      </c>
    </row>
    <row r="34" spans="2:5" ht="62" x14ac:dyDescent="0.35">
      <c r="C34" s="58" t="str">
        <f>IF('About Databook'!$A$15='About Databook'!$C$63,Toggle!B695,Toggle!S695)</f>
        <v>2-29 Stakeholder Engagement Approach</v>
      </c>
      <c r="D34" s="58" t="str">
        <f>IF('About Databook'!$A$15='About Databook'!$C$63,Toggle!C695,Toggle!T695)</f>
        <v>Section II. Sustainability management, subsection Stakeholder engagement;
Section IV. Contribution to social and economic development, subsection Regional engagement</v>
      </c>
      <c r="E34" s="58" t="str">
        <f>IF('About Databook'!$A$15='About Databook'!$C$63,Toggle!D695,Toggle!U695)</f>
        <v>Local Communities Tab</v>
      </c>
    </row>
    <row r="35" spans="2:5" x14ac:dyDescent="0.35">
      <c r="C35" s="58" t="str">
        <f>IF('About Databook'!$A$15='About Databook'!$C$63,Toggle!B696,Toggle!S696)</f>
        <v>2-30 Collective agreements</v>
      </c>
      <c r="D35" s="58" t="str">
        <f>IF('About Databook'!$A$15='About Databook'!$C$63,Toggle!C696,Toggle!T696)</f>
        <v>Section V. Well-being of our employees, subsection HR management</v>
      </c>
      <c r="E35" s="58" t="str">
        <f>IF('About Databook'!$A$15='About Databook'!$C$63,Toggle!D696,Toggle!U696)</f>
        <v>Our People Tab</v>
      </c>
    </row>
    <row r="36" spans="2:5" x14ac:dyDescent="0.35">
      <c r="B36" s="62" t="str">
        <f>IF('About Databook'!$A$15='About Databook'!$C$63,Toggle!A697,Toggle!R697)</f>
        <v>GRI 3: Material Topics (2021)</v>
      </c>
      <c r="C36" s="58" t="str">
        <f>IF('About Databook'!$A$15='About Databook'!$C$63,Toggle!B697,Toggle!S697)</f>
        <v>3-1 The Process of Identifying Essential Topics</v>
      </c>
      <c r="D36" s="58" t="str">
        <f>IF('About Databook'!$A$15='About Databook'!$C$63,Toggle!C697,Toggle!T697)</f>
        <v>Section II. Sustainability management, subsection Material topics</v>
      </c>
      <c r="E36" s="58" t="str">
        <f>IF('About Databook'!$A$15='About Databook'!$C$63,Toggle!D697,Toggle!U697)</f>
        <v>-</v>
      </c>
    </row>
    <row r="37" spans="2:5" x14ac:dyDescent="0.35">
      <c r="C37" s="58" t="str">
        <f>IF('About Databook'!$A$15='About Databook'!$C$63,Toggle!B698,Toggle!S698)</f>
        <v>3-2 List of essential topics</v>
      </c>
      <c r="D37" s="58" t="str">
        <f>IF('About Databook'!$A$15='About Databook'!$C$63,Toggle!C698,Toggle!T698)</f>
        <v>Section II. Sustainability management, subsection Material topics</v>
      </c>
      <c r="E37" s="58" t="str">
        <f>IF('About Databook'!$A$15='About Databook'!$C$63,Toggle!D698,Toggle!U698)</f>
        <v>-</v>
      </c>
    </row>
    <row r="38" spans="2:5" x14ac:dyDescent="0.35">
      <c r="C38" s="58" t="str">
        <f>IF('About Databook'!$A$15='About Databook'!$C$63,Toggle!B699,Toggle!S699)</f>
        <v>3-3 Managing Essential Topics</v>
      </c>
      <c r="D38" s="58" t="str">
        <f>IF('About Databook'!$A$15='About Databook'!$C$63,Toggle!C699,Toggle!T699)</f>
        <v>Section II. Sustainability management, subsection Material topics</v>
      </c>
      <c r="E38" s="58" t="str">
        <f>IF('About Databook'!$A$15='About Databook'!$C$63,Toggle!D699,Toggle!U699)</f>
        <v>-</v>
      </c>
    </row>
    <row r="39" spans="2:5" ht="31" x14ac:dyDescent="0.35">
      <c r="B39" s="62" t="str">
        <f>IF('About Databook'!$A$15='About Databook'!$C$63,Toggle!A700,Toggle!R700)</f>
        <v>GRI 201: Economic Performance 2016</v>
      </c>
      <c r="C39" s="58" t="str">
        <f>IF('About Databook'!$A$15='About Databook'!$C$63,Toggle!B700,Toggle!S700)</f>
        <v>201-1 Direct economic value generated and distributed</v>
      </c>
      <c r="D39" s="58" t="str">
        <f>IF('About Databook'!$A$15='About Databook'!$C$63,Toggle!C700,Toggle!T700)</f>
        <v xml:space="preserve">Section I. About the Company, subsection Overview of financial and operating performance </v>
      </c>
      <c r="E39" s="58" t="str">
        <f>IF('About Databook'!$A$15='About Databook'!$C$63,Toggle!D700,Toggle!U700)</f>
        <v>-</v>
      </c>
    </row>
    <row r="40" spans="2:5" ht="31" x14ac:dyDescent="0.35">
      <c r="C40" s="58" t="str">
        <f>IF('About Databook'!$A$15='About Databook'!$C$63,Toggle!B701,Toggle!S701)</f>
        <v>201-2 Financial implications and other risks and opportunities for the organization's operations related to climate change</v>
      </c>
      <c r="D40" s="58" t="str">
        <f>IF('About Databook'!$A$15='About Databook'!$C$63,Toggle!C701,Toggle!T701)</f>
        <v>-</v>
      </c>
      <c r="E40" s="58" t="str">
        <f>IF('About Databook'!$A$15='About Databook'!$C$63,Toggle!D701,Toggle!U701)</f>
        <v>-</v>
      </c>
    </row>
    <row r="41" spans="2:5" ht="31" x14ac:dyDescent="0.35">
      <c r="C41" s="58" t="str">
        <f>IF('About Databook'!$A$15='About Databook'!$C$63,Toggle!B702,Toggle!S702)</f>
        <v>201-3 Pension and other benefit obligations</v>
      </c>
      <c r="D41" s="58" t="str">
        <f>IF('About Databook'!$A$15='About Databook'!$C$63,Toggle!C702,Toggle!T702)</f>
        <v xml:space="preserve">Section I. About the Company, subsection Overview of financial and operating performance </v>
      </c>
      <c r="E41" s="58" t="str">
        <f>IF('About Databook'!$A$15='About Databook'!$C$63,Toggle!D702,Toggle!U702)</f>
        <v>-</v>
      </c>
    </row>
    <row r="42" spans="2:5" x14ac:dyDescent="0.35">
      <c r="C42" s="58" t="str">
        <f>IF('About Databook'!$A$15='About Databook'!$C$63,Toggle!B703,Toggle!S703)</f>
        <v>201-4 Financial support received from the state</v>
      </c>
      <c r="D42" s="58" t="str">
        <f>IF('About Databook'!$A$15='About Databook'!$C$63,Toggle!C703,Toggle!T703)</f>
        <v>-</v>
      </c>
      <c r="E42" s="58" t="str">
        <f>IF('About Databook'!$A$15='About Databook'!$C$63,Toggle!D703,Toggle!U703)</f>
        <v>-</v>
      </c>
    </row>
    <row r="43" spans="2:5" ht="46.5" x14ac:dyDescent="0.35">
      <c r="B43" s="215" t="str">
        <f>IF('About Databook'!$A$15='About Databook'!$C$63,Toggle!A704,Toggle!R704)</f>
        <v>GRI 202: Market Presence 2016</v>
      </c>
      <c r="C43" s="58" t="str">
        <f>IF('About Databook'!$A$15='About Databook'!$C$63,Toggle!B704,Toggle!S704)</f>
        <v>202-1 Ratio of standard entry-level wages of employees of different sexes to the established minimum wage in the regions of operation of the organization</v>
      </c>
      <c r="D43" s="58" t="str">
        <f>IF('About Databook'!$A$15='About Databook'!$C$63,Toggle!C704,Toggle!T704)</f>
        <v>Section V. Well-being of our employees, subsection HR management</v>
      </c>
      <c r="E43" s="58" t="str">
        <f>IF('About Databook'!$A$15='About Databook'!$C$63,Toggle!D704,Toggle!U704)</f>
        <v>Our People Tab</v>
      </c>
    </row>
    <row r="44" spans="2:5" ht="31" x14ac:dyDescent="0.35">
      <c r="C44" s="58" t="str">
        <f>IF('About Databook'!$A$15='About Databook'!$C$63,Toggle!B705,Toggle!S705)</f>
        <v>202-2 Proportion of senior management hired from local communities</v>
      </c>
      <c r="D44" s="58" t="str">
        <f>IF('About Databook'!$A$15='About Databook'!$C$63,Toggle!C705,Toggle!T705)</f>
        <v>Section III. Corporate governance, subsection The Board of Directors</v>
      </c>
      <c r="E44" s="58" t="str">
        <f>IF('About Databook'!$A$15='About Databook'!$C$63,Toggle!D705,Toggle!U705)</f>
        <v>Corporate Governance and Ethics Tab</v>
      </c>
    </row>
    <row r="45" spans="2:5" ht="31" x14ac:dyDescent="0.35">
      <c r="B45" s="62" t="str">
        <f>IF('About Databook'!$A$15='About Databook'!$C$63,Toggle!A706,Toggle!R706)</f>
        <v>GRI 203: Indirect Economic Impacts (2016)</v>
      </c>
      <c r="C45" s="58" t="str">
        <f>IF('About Databook'!$A$15='About Databook'!$C$63,Toggle!B706,Toggle!S706)</f>
        <v>203-1 Investments in infrastructure and gratuitous services</v>
      </c>
      <c r="D45" s="58" t="str">
        <f>IF('About Databook'!$A$15='About Databook'!$C$63,Toggle!C706,Toggle!T706)</f>
        <v>Section IV. Contribution to social and economic development, subsection Regional engagement</v>
      </c>
      <c r="E45" s="58" t="str">
        <f>IF('About Databook'!$A$15='About Databook'!$C$63,Toggle!D706,Toggle!U706)</f>
        <v>Local Communities Tab</v>
      </c>
    </row>
    <row r="46" spans="2:5" ht="31" x14ac:dyDescent="0.35">
      <c r="B46" s="62"/>
      <c r="C46" s="58" t="str">
        <f>IF('About Databook'!$A$15='About Databook'!$C$63,Toggle!B707,Toggle!S707)</f>
        <v>203-2 Significant indirect economic impacts</v>
      </c>
      <c r="D46" s="58" t="str">
        <f>IF('About Databook'!$A$15='About Databook'!$C$63,Toggle!C707,Toggle!T707)</f>
        <v>Section IV. Contribution to social and economic development, subsection Regional engagement</v>
      </c>
      <c r="E46" s="58" t="str">
        <f>IF('About Databook'!$A$15='About Databook'!$C$63,Toggle!D707,Toggle!U707)</f>
        <v>Local Communities Tab</v>
      </c>
    </row>
    <row r="47" spans="2:5" ht="31" x14ac:dyDescent="0.35">
      <c r="B47" s="62" t="str">
        <f>IF('About Databook'!$A$15='About Databook'!$C$63,Toggle!A708,Toggle!R708)</f>
        <v>GRI 204: Procurement Practices 2016</v>
      </c>
      <c r="C47" s="58" t="str">
        <f>IF('About Databook'!$A$15='About Databook'!$C$63,Toggle!B708,Toggle!S708)</f>
        <v>204-1 Proportion of procurement costs attributable to local suppliers</v>
      </c>
      <c r="D47" s="58" t="str">
        <f>IF('About Databook'!$A$15='About Databook'!$C$63,Toggle!C708,Toggle!T708)</f>
        <v>Section IV. Contribution to social and economic development, subsection Procurement practices</v>
      </c>
      <c r="E47" s="58" t="str">
        <f>IF('About Databook'!$A$15='About Databook'!$C$63,Toggle!D708,Toggle!U708)</f>
        <v>Socio-economic development Tab</v>
      </c>
    </row>
    <row r="48" spans="2:5" ht="31" x14ac:dyDescent="0.35">
      <c r="B48" s="62" t="str">
        <f>IF('About Databook'!$A$15='About Databook'!$C$63,Toggle!A709,Toggle!R709)</f>
        <v>GRI 205: Anti-corruption (Anti-corruption 2016)</v>
      </c>
      <c r="C48" s="58" t="str">
        <f>IF('About Databook'!$A$15='About Databook'!$C$63,Toggle!B709,Toggle!S709)</f>
        <v>205-1 Units subject to corruption risk assessment</v>
      </c>
      <c r="D48" s="58" t="str">
        <f>IF('About Databook'!$A$15='About Databook'!$C$63,Toggle!C709,Toggle!T709)</f>
        <v>Section III. Corporate governance, subsection Business ethics and compliance</v>
      </c>
      <c r="E48" s="58" t="str">
        <f>IF('About Databook'!$A$15='About Databook'!$C$63,Toggle!D709,Toggle!U709)</f>
        <v>-</v>
      </c>
    </row>
    <row r="49" spans="2:5" ht="31" x14ac:dyDescent="0.35">
      <c r="C49" s="58" t="str">
        <f>IF('About Databook'!$A$15='About Databook'!$C$63,Toggle!B710,Toggle!S710)</f>
        <v>205-2 Information on and training in anti-corruption policies and methods</v>
      </c>
      <c r="D49" s="58" t="str">
        <f>IF('About Databook'!$A$15='About Databook'!$C$63,Toggle!C710,Toggle!T710)</f>
        <v>Section III. Corporate governance, subsection Business ethics and compliance</v>
      </c>
      <c r="E49" s="58" t="str">
        <f>IF('About Databook'!$A$15='About Databook'!$C$63,Toggle!D710,Toggle!U710)</f>
        <v>-</v>
      </c>
    </row>
    <row r="50" spans="2:5" ht="31" x14ac:dyDescent="0.35">
      <c r="C50" s="58" t="str">
        <f>IF('About Databook'!$A$15='About Databook'!$C$63,Toggle!B711,Toggle!S711)</f>
        <v>205-3 Confirmed cases of corruption and measures taken</v>
      </c>
      <c r="D50" s="58" t="str">
        <f>IF('About Databook'!$A$15='About Databook'!$C$63,Toggle!C711,Toggle!T711)</f>
        <v>Section III. Corporate governance, subsection Business ethics and compliance</v>
      </c>
      <c r="E50" s="58" t="str">
        <f>IF('About Databook'!$A$15='About Databook'!$C$63,Toggle!D711,Toggle!U711)</f>
        <v>Corporate Governance and Ethics Tab</v>
      </c>
    </row>
    <row r="51" spans="2:5" ht="31" x14ac:dyDescent="0.35">
      <c r="B51" s="62" t="str">
        <f>IF('About Databook'!$A$15='About Databook'!$C$63,Toggle!A712,Toggle!R712)</f>
        <v>GRI 206: Anti-competitive Behavior (2016)</v>
      </c>
      <c r="C51" s="58" t="str">
        <f>IF('About Databook'!$A$15='About Databook'!$C$63,Toggle!B712,Toggle!S712)</f>
        <v>206-1 Legal actions against an organization in connection with the obstacle to competition and monopolistic behavior</v>
      </c>
      <c r="D51" s="58" t="str">
        <f>IF('About Databook'!$A$15='About Databook'!$C$63,Toggle!C712,Toggle!T712)</f>
        <v>No legal actions</v>
      </c>
      <c r="E51" s="58" t="str">
        <f>IF('About Databook'!$A$15='About Databook'!$C$63,Toggle!D712,Toggle!U712)</f>
        <v>-</v>
      </c>
    </row>
    <row r="52" spans="2:5" ht="31" x14ac:dyDescent="0.35">
      <c r="B52" s="62" t="str">
        <f>IF('About Databook'!$A$15='About Databook'!$C$63,Toggle!A713,Toggle!R713)</f>
        <v>GRI 207: Taxes (Tax 2019)</v>
      </c>
      <c r="C52" s="58" t="str">
        <f>IF('About Databook'!$A$15='About Databook'!$C$63,Toggle!B713,Toggle!S713)</f>
        <v>207-1 Approach to Managing Tax-Related Issues</v>
      </c>
      <c r="D52" s="58" t="str">
        <f>IF('About Databook'!$A$15='About Databook'!$C$63,Toggle!C713,Toggle!T713)</f>
        <v xml:space="preserve">Section I. About the Company, subsection Overview of financial and operating performance </v>
      </c>
      <c r="E52" s="58" t="str">
        <f>IF('About Databook'!$A$15='About Databook'!$C$63,Toggle!D713,Toggle!U713)</f>
        <v>-</v>
      </c>
    </row>
    <row r="53" spans="2:5" ht="31" x14ac:dyDescent="0.35">
      <c r="C53" s="58" t="str">
        <f>IF('About Databook'!$A$15='About Databook'!$C$63,Toggle!B714,Toggle!S714)</f>
        <v>207-2 Tax administration, control and risk management</v>
      </c>
      <c r="D53" s="58" t="str">
        <f>IF('About Databook'!$A$15='About Databook'!$C$63,Toggle!C714,Toggle!T714)</f>
        <v xml:space="preserve">Section I. About the Company, subsection Overview of financial and operating performance </v>
      </c>
      <c r="E53" s="58" t="str">
        <f>IF('About Databook'!$A$15='About Databook'!$C$63,Toggle!D714,Toggle!U714)</f>
        <v>-</v>
      </c>
    </row>
    <row r="54" spans="2:5" ht="31" x14ac:dyDescent="0.35">
      <c r="C54" s="58" t="str">
        <f>IF('About Databook'!$A$15='About Databook'!$C$63,Toggle!B715,Toggle!S715)</f>
        <v>207-3 Interaction with stakeholders on tax-related issues</v>
      </c>
      <c r="D54" s="58" t="str">
        <f>IF('About Databook'!$A$15='About Databook'!$C$63,Toggle!C715,Toggle!T715)</f>
        <v xml:space="preserve">Section I. About the Company, subsection Overview of financial and operating performance </v>
      </c>
      <c r="E54" s="58" t="str">
        <f>IF('About Databook'!$A$15='About Databook'!$C$63,Toggle!D715,Toggle!U715)</f>
        <v>-</v>
      </c>
    </row>
    <row r="55" spans="2:5" ht="31" x14ac:dyDescent="0.35">
      <c r="C55" s="58" t="str">
        <f>IF('About Databook'!$A$15='About Databook'!$C$63,Toggle!B716,Toggle!S716)</f>
        <v>207-4 Information on taxes and other related financial indicators by tax jurisdiction</v>
      </c>
      <c r="D55" s="58" t="str">
        <f>IF('About Databook'!$A$15='About Databook'!$C$63,Toggle!C716,Toggle!T716)</f>
        <v xml:space="preserve">Section I. About the Company, subsection Overview of financial and operating performance </v>
      </c>
      <c r="E55" s="58" t="str">
        <f>IF('About Databook'!$A$15='About Databook'!$C$63,Toggle!D716,Toggle!U716)</f>
        <v>-</v>
      </c>
    </row>
    <row r="56" spans="2:5" ht="19.5" customHeight="1" x14ac:dyDescent="0.35">
      <c r="B56" s="62" t="str">
        <f>IF('About Databook'!$A$15='About Databook'!$C$63,Toggle!A717,Toggle!R717)</f>
        <v>GRI 301: Materials (Materials 2016)</v>
      </c>
      <c r="C56" s="58" t="str">
        <f>IF('About Databook'!$A$15='About Databook'!$C$63,Toggle!B717,Toggle!S717)</f>
        <v>301-1 Materials consumed by weight or volume</v>
      </c>
      <c r="D56" s="58" t="str">
        <f>IF('About Databook'!$A$15='About Databook'!$C$63,Toggle!C717,Toggle!T717)</f>
        <v>-</v>
      </c>
      <c r="E56" s="58" t="str">
        <f>IF('About Databook'!$A$15='About Databook'!$C$63,Toggle!D717,Toggle!U717)</f>
        <v>-</v>
      </c>
    </row>
    <row r="57" spans="2:5" x14ac:dyDescent="0.35">
      <c r="C57" s="58" t="str">
        <f>IF('About Databook'!$A$15='About Databook'!$C$63,Toggle!B718,Toggle!S718)</f>
        <v>301-2 Proportion of materials that are recycled or reused waste</v>
      </c>
      <c r="D57" s="58" t="str">
        <f>IF('About Databook'!$A$15='About Databook'!$C$63,Toggle!C718,Toggle!T718)</f>
        <v>-</v>
      </c>
      <c r="E57" s="58" t="str">
        <f>IF('About Databook'!$A$15='About Databook'!$C$63,Toggle!D718,Toggle!U718)</f>
        <v>-</v>
      </c>
    </row>
    <row r="58" spans="2:5" x14ac:dyDescent="0.35">
      <c r="B58" s="62" t="str">
        <f>IF('About Databook'!$A$15='About Databook'!$C$63,Toggle!A719,Toggle!R719)</f>
        <v>GRI 302: Energy (Energy 2016)</v>
      </c>
      <c r="C58" s="58" t="str">
        <f>IF('About Databook'!$A$15='About Databook'!$C$63,Toggle!B719,Toggle!S719)</f>
        <v>302-1 Energy consumption within the organization</v>
      </c>
      <c r="D58" s="58" t="str">
        <f>IF('About Databook'!$A$15='About Databook'!$C$63,Toggle!C719,Toggle!T719)</f>
        <v>Section VIII. Climate and energy, subsection Energy consumption</v>
      </c>
      <c r="E58" s="58" t="str">
        <f>IF('About Databook'!$A$15='About Databook'!$C$63,Toggle!D719,Toggle!U719)</f>
        <v>Climate Change and Energy Consumption Tab</v>
      </c>
    </row>
    <row r="59" spans="2:5" x14ac:dyDescent="0.35">
      <c r="C59" s="58" t="str">
        <f>IF('About Databook'!$A$15='About Databook'!$C$63,Toggle!B720,Toggle!S720)</f>
        <v>302-3 Energy intensity</v>
      </c>
      <c r="D59" s="58" t="str">
        <f>IF('About Databook'!$A$15='About Databook'!$C$63,Toggle!C720,Toggle!T720)</f>
        <v>Section VIII. Climate and energy, subsection Energy consumption</v>
      </c>
      <c r="E59" s="58" t="str">
        <f>IF('About Databook'!$A$15='About Databook'!$C$63,Toggle!D720,Toggle!U720)</f>
        <v>Climate Change and Energy Consumption Tab</v>
      </c>
    </row>
    <row r="60" spans="2:5" x14ac:dyDescent="0.35">
      <c r="C60" s="58" t="str">
        <f>IF('About Databook'!$A$15='About Databook'!$C$63,Toggle!B721,Toggle!S721)</f>
        <v>302-4 Reducing energy consumption</v>
      </c>
      <c r="D60" s="58" t="str">
        <f>IF('About Databook'!$A$15='About Databook'!$C$63,Toggle!C721,Toggle!T721)</f>
        <v>Section VIII. Climate and energy, subsection Energy consumption</v>
      </c>
      <c r="E60" s="58" t="str">
        <f>IF('About Databook'!$A$15='About Databook'!$C$63,Toggle!D721,Toggle!U721)</f>
        <v>Climate Change and Energy Consumption Tab</v>
      </c>
    </row>
    <row r="61" spans="2:5" ht="31" x14ac:dyDescent="0.35">
      <c r="B61" s="62" t="str">
        <f>IF('About Databook'!$A$15='About Databook'!$C$63,Toggle!A722,Toggle!R722)</f>
        <v>GRI 303: Water and Effluents (2018)</v>
      </c>
      <c r="C61" s="58" t="str">
        <f>IF('About Databook'!$A$15='About Databook'!$C$63,Toggle!B722,Toggle!S722)</f>
        <v>303-1 Management of shared water resources</v>
      </c>
      <c r="D61" s="58" t="str">
        <f>IF('About Databook'!$A$15='About Databook'!$C$63,Toggle!C722,Toggle!T722)</f>
        <v>Section VII. Environmental responsibility, subsection Use of water resources</v>
      </c>
      <c r="E61" s="58" t="str">
        <f>IF('About Databook'!$A$15='About Databook'!$C$63,Toggle!D722,Toggle!U722)</f>
        <v>-</v>
      </c>
    </row>
    <row r="62" spans="2:5" ht="31" x14ac:dyDescent="0.35">
      <c r="C62" s="58" t="str">
        <f>IF('About Databook'!$A$15='About Databook'!$C$63,Toggle!B723,Toggle!S723)</f>
        <v>303-2 Management of impacts from water disposal</v>
      </c>
      <c r="D62" s="58" t="str">
        <f>IF('About Databook'!$A$15='About Databook'!$C$63,Toggle!C723,Toggle!T723)</f>
        <v>Section VII. Environmental responsibility, subsection Use of water resources</v>
      </c>
      <c r="E62" s="58" t="str">
        <f>IF('About Databook'!$A$15='About Databook'!$C$63,Toggle!D723,Toggle!U723)</f>
        <v>-</v>
      </c>
    </row>
    <row r="63" spans="2:5" ht="31.25" customHeight="1" x14ac:dyDescent="0.35">
      <c r="C63" s="378" t="str">
        <f>IF('About Databook'!$A$15='About Databook'!$C$63,Toggle!B724,Toggle!S724)</f>
        <v>303-3 Water intake</v>
      </c>
      <c r="D63" s="378" t="str">
        <f>IF('About Databook'!$A$15='About Databook'!$C$63,Toggle!C724,Toggle!T724)</f>
        <v>Section VII. Environmental responsibility, subsection Use of water resources</v>
      </c>
      <c r="E63" s="58" t="str">
        <f>IF('About Databook'!$A$15='About Databook'!$C$63,Toggle!D724,Toggle!U724)</f>
        <v>Environment Tab</v>
      </c>
    </row>
    <row r="64" spans="2:5" x14ac:dyDescent="0.35">
      <c r="C64" s="379"/>
      <c r="D64" s="379"/>
      <c r="E64" s="58" t="str">
        <f>IF('About Databook'!$A$15='About Databook'!$C$63,Toggle!D725,Toggle!U725)</f>
        <v>Project Data Tab</v>
      </c>
    </row>
    <row r="65" spans="2:5" ht="31.25" customHeight="1" x14ac:dyDescent="0.35">
      <c r="C65" s="378" t="str">
        <f>IF('About Databook'!$A$15='About Databook'!$C$63,Toggle!B726,Toggle!S726)</f>
        <v>303-4 Water disposal</v>
      </c>
      <c r="D65" s="378" t="str">
        <f>IF('About Databook'!$A$15='About Databook'!$C$63,Toggle!C726,Toggle!T726)</f>
        <v>Section VII. Environmental responsibility, subsection Use of water resources</v>
      </c>
      <c r="E65" s="58" t="str">
        <f>IF('About Databook'!$A$15='About Databook'!$C$63,Toggle!D726,Toggle!U726)</f>
        <v>Environment Tab</v>
      </c>
    </row>
    <row r="66" spans="2:5" x14ac:dyDescent="0.35">
      <c r="C66" s="379"/>
      <c r="D66" s="379"/>
      <c r="E66" s="58" t="str">
        <f>IF('About Databook'!$A$15='About Databook'!$C$63,Toggle!D727,Toggle!U727)</f>
        <v>Project Data Tab</v>
      </c>
    </row>
    <row r="67" spans="2:5" ht="31.25" customHeight="1" x14ac:dyDescent="0.35">
      <c r="C67" s="378" t="str">
        <f>IF('About Databook'!$A$15='About Databook'!$C$63,Toggle!B728,Toggle!S728)</f>
        <v>303-5 Water consumption</v>
      </c>
      <c r="D67" s="378" t="str">
        <f>IF('About Databook'!$A$15='About Databook'!$C$63,Toggle!C728,Toggle!T728)</f>
        <v>Section VII. Environmental responsibility, subsection Use of water resources</v>
      </c>
      <c r="E67" s="58" t="str">
        <f>IF('About Databook'!$A$15='About Databook'!$C$63,Toggle!D728,Toggle!U728)</f>
        <v>Environment Tab</v>
      </c>
    </row>
    <row r="68" spans="2:5" x14ac:dyDescent="0.35">
      <c r="C68" s="379"/>
      <c r="D68" s="379"/>
      <c r="E68" s="58" t="str">
        <f>IF('About Databook'!$A$15='About Databook'!$C$63,Toggle!D729,Toggle!U729)</f>
        <v>Project Data Tab</v>
      </c>
    </row>
    <row r="69" spans="2:5" ht="46.5" x14ac:dyDescent="0.35">
      <c r="B69" s="62" t="str">
        <f>IF('About Databook'!$A$15='About Databook'!$C$63,Toggle!A730,Toggle!R730)</f>
        <v>GRI 304: Biodiversity (Biodiversity 2016)</v>
      </c>
      <c r="C69" s="58" t="str">
        <f>IF('About Databook'!$A$15='About Databook'!$C$63,Toggle!B730,Toggle!S730)</f>
        <v>304-1 Production sites owned, leased or managed by the organization and located in protected areas and areas of high biodiversity value outside protected areas</v>
      </c>
      <c r="D69" s="58" t="str">
        <f>IF('About Databook'!$A$15='About Databook'!$C$63,Toggle!C730,Toggle!T730)</f>
        <v xml:space="preserve">Section VII. Environmental responsibility, subsection Land conservationand biodiversity </v>
      </c>
      <c r="E69" s="58" t="str">
        <f>IF('About Databook'!$A$15='About Databook'!$C$63,Toggle!D730,Toggle!U730)</f>
        <v>Environment Tab</v>
      </c>
    </row>
    <row r="70" spans="2:5" ht="31" x14ac:dyDescent="0.35">
      <c r="C70" s="58" t="str">
        <f>IF('About Databook'!$A$15='About Databook'!$C$63,Toggle!B731,Toggle!S731)</f>
        <v>304-2 Significant impacts of activities, products and services on biodiversity</v>
      </c>
      <c r="D70" s="58" t="str">
        <f>IF('About Databook'!$A$15='About Databook'!$C$63,Toggle!C731,Toggle!T731)</f>
        <v xml:space="preserve">Section VII. Environmental responsibility, subsection Land conservationand biodiversity </v>
      </c>
      <c r="E70" s="58" t="str">
        <f>IF('About Databook'!$A$15='About Databook'!$C$63,Toggle!D731,Toggle!U731)</f>
        <v>-</v>
      </c>
    </row>
    <row r="71" spans="2:5" ht="31" x14ac:dyDescent="0.35">
      <c r="C71" s="58" t="str">
        <f>IF('About Databook'!$A$15='About Databook'!$C$63,Toggle!B732,Toggle!S732)</f>
        <v>304-3 Protected or restored habitats</v>
      </c>
      <c r="D71" s="58" t="str">
        <f>IF('About Databook'!$A$15='About Databook'!$C$63,Toggle!C732,Toggle!T732)</f>
        <v xml:space="preserve">Section VII. Environmental responsibility, subsection Land conservationand biodiversity </v>
      </c>
      <c r="E71" s="58" t="str">
        <f>IF('About Databook'!$A$15='About Databook'!$C$63,Toggle!D732,Toggle!U732)</f>
        <v>Environment Tab</v>
      </c>
    </row>
    <row r="72" spans="2:5" ht="46.5" x14ac:dyDescent="0.35">
      <c r="C72" s="58" t="str">
        <f>IF('About Databook'!$A$15='About Databook'!$C$63,Toggle!B734,Toggle!S734)</f>
        <v>304-4 IUCN Red List species and national conservation list species whose habitats are located in areas affected by the organization's activities</v>
      </c>
      <c r="D72" s="58" t="str">
        <f>IF('About Databook'!$A$15='About Databook'!$C$63,Toggle!C734,Toggle!T734)</f>
        <v xml:space="preserve">Section VII. Environmental responsibility, subsection Land conservationand biodiversity </v>
      </c>
      <c r="E72" s="58" t="str">
        <f>IF('About Databook'!$A$15='About Databook'!$C$63,Toggle!D734,Toggle!U734)</f>
        <v>Environment Tab</v>
      </c>
    </row>
    <row r="73" spans="2:5" ht="31.25" customHeight="1" x14ac:dyDescent="0.35">
      <c r="B73" s="62" t="str">
        <f>IF('About Databook'!$A$15='About Databook'!$C$63,Toggle!A735,Toggle!R735)</f>
        <v>GRI 305: Emissions (Emissions 2016)</v>
      </c>
      <c r="C73" s="378" t="str">
        <f>IF('About Databook'!$A$15='About Databook'!$C$63,Toggle!B735,Toggle!S735)</f>
        <v>305-1 Direct greenhouse gas emissions (Scope 1)</v>
      </c>
      <c r="D73" s="378" t="str">
        <f>IF('About Databook'!$A$15='About Databook'!$C$63,Toggle!C735,Toggle!T735)</f>
        <v>Section VIII. Climate and energy, subsection GHG emissions</v>
      </c>
      <c r="E73" s="58" t="str">
        <f>IF('About Databook'!$A$15='About Databook'!$C$63,Toggle!D735,Toggle!U735)</f>
        <v>Climate Change and Energy Consumption Tab</v>
      </c>
    </row>
    <row r="74" spans="2:5" x14ac:dyDescent="0.35">
      <c r="C74" s="379"/>
      <c r="D74" s="379"/>
      <c r="E74" s="58" t="str">
        <f>IF('About Databook'!$A$15='About Databook'!$C$63,Toggle!D736,Toggle!U736)</f>
        <v>Project Data Tab</v>
      </c>
    </row>
    <row r="75" spans="2:5" ht="31.25" customHeight="1" x14ac:dyDescent="0.35">
      <c r="C75" s="378" t="str">
        <f>IF('About Databook'!$A$15='About Databook'!$C$63,Toggle!B737,Toggle!S737)</f>
        <v>305-2 Energy-related indirect greenhouse gas emissions (Scope 2)</v>
      </c>
      <c r="D75" s="378" t="str">
        <f>IF('About Databook'!$A$15='About Databook'!$C$63,Toggle!C737,Toggle!T737)</f>
        <v>Section VIII. Climate and energy, subsection GHG emissions</v>
      </c>
      <c r="E75" s="58" t="str">
        <f>IF('About Databook'!$A$15='About Databook'!$C$63,Toggle!D737,Toggle!U737)</f>
        <v>Climate Change and Energy Consumption Tab</v>
      </c>
    </row>
    <row r="76" spans="2:5" x14ac:dyDescent="0.35">
      <c r="C76" s="379"/>
      <c r="D76" s="379"/>
      <c r="E76" s="58" t="str">
        <f>IF('About Databook'!$A$15='About Databook'!$C$63,Toggle!D738,Toggle!U738)</f>
        <v>Project Data Tab</v>
      </c>
    </row>
    <row r="77" spans="2:5" x14ac:dyDescent="0.35">
      <c r="C77" s="58" t="str">
        <f>IF('About Databook'!$A$15='About Databook'!$C$63,Toggle!B739,Toggle!S739)</f>
        <v>305-3 Other indirect greenhouse gas emissions (Scope 3)</v>
      </c>
      <c r="D77" s="58" t="str">
        <f>IF('About Databook'!$A$15='About Databook'!$C$63,Toggle!C739,Toggle!T739)</f>
        <v>Section VIII. Climate and energy, subsection GHG emissions</v>
      </c>
      <c r="E77" s="58" t="str">
        <f>IF('About Databook'!$A$15='About Databook'!$C$63,Toggle!D739,Toggle!U739)</f>
        <v>Climate Change and Energy Consumption Tab</v>
      </c>
    </row>
    <row r="78" spans="2:5" x14ac:dyDescent="0.35">
      <c r="C78" s="58" t="str">
        <f>IF('About Databook'!$A$15='About Databook'!$C$63,Toggle!B740,Toggle!S740)</f>
        <v>305-4 Greenhouse gas emission intensity</v>
      </c>
      <c r="D78" s="58" t="str">
        <f>IF('About Databook'!$A$15='About Databook'!$C$63,Toggle!C740,Toggle!T740)</f>
        <v>Section VIII. Climate and energy, subsection GHG emissions</v>
      </c>
      <c r="E78" s="58" t="str">
        <f>IF('About Databook'!$A$15='About Databook'!$C$63,Toggle!D740,Toggle!U740)</f>
        <v>Climate Change and Energy Consumption Tab</v>
      </c>
    </row>
    <row r="79" spans="2:5" x14ac:dyDescent="0.35">
      <c r="C79" s="58" t="str">
        <f>IF('About Databook'!$A$15='About Databook'!$C$63,Toggle!B741,Toggle!S741)</f>
        <v>305-5 Reduction of greenhouse gas emissions</v>
      </c>
      <c r="D79" s="58" t="str">
        <f>IF('About Databook'!$A$15='About Databook'!$C$63,Toggle!C741,Toggle!T741)</f>
        <v>Section VIII. Climate and energy, subsection GHG emissions</v>
      </c>
      <c r="E79" s="58" t="str">
        <f>IF('About Databook'!$A$15='About Databook'!$C$63,Toggle!D741,Toggle!U741)</f>
        <v>Climate Change and Energy Consumption Tab</v>
      </c>
    </row>
    <row r="80" spans="2:5" ht="31.25" customHeight="1" x14ac:dyDescent="0.35">
      <c r="C80" s="378" t="str">
        <f>IF('About Databook'!$A$15='About Databook'!$C$63,Toggle!B742,Toggle!S742)</f>
        <v>305-6 Emissions of ozone-depleting substances</v>
      </c>
      <c r="D80" s="378" t="str">
        <f>IF('About Databook'!$A$15='About Databook'!$C$63,Toggle!C742,Toggle!T742)</f>
        <v>Section VII. Environmental responsibility, subsection Air emissions</v>
      </c>
      <c r="E80" s="58" t="str">
        <f>IF('About Databook'!$A$15='About Databook'!$C$63,Toggle!D742,Toggle!U742)</f>
        <v>Environment Tab</v>
      </c>
    </row>
    <row r="81" spans="2:5" x14ac:dyDescent="0.35">
      <c r="C81" s="379"/>
      <c r="D81" s="379"/>
      <c r="E81" s="58" t="str">
        <f>IF('About Databook'!$A$15='About Databook'!$C$63,Toggle!D743,Toggle!U743)</f>
        <v>Project Data Tab</v>
      </c>
    </row>
    <row r="82" spans="2:5" ht="31.25" customHeight="1" x14ac:dyDescent="0.35">
      <c r="C82" s="378" t="str">
        <f>IF('About Databook'!$A$15='About Databook'!$C$63,Toggle!B744,Toggle!S744)</f>
        <v>305-7 Emissions of NOₓ, SOₓ and other significant pollutants into the atmosphere</v>
      </c>
      <c r="D82" s="378" t="str">
        <f>IF('About Databook'!$A$15='About Databook'!$C$63,Toggle!C744,Toggle!T744)</f>
        <v>Section VII. Environmental responsibility, subsection Air emissions</v>
      </c>
      <c r="E82" s="58" t="str">
        <f>IF('About Databook'!$A$15='About Databook'!$C$63,Toggle!D744,Toggle!U744)</f>
        <v>Environment Tab</v>
      </c>
    </row>
    <row r="83" spans="2:5" x14ac:dyDescent="0.35">
      <c r="C83" s="379"/>
      <c r="D83" s="379"/>
      <c r="E83" s="58" t="str">
        <f>IF('About Databook'!$A$15='About Databook'!$C$63,Toggle!D745,Toggle!U745)</f>
        <v>Project Data Tab</v>
      </c>
    </row>
    <row r="84" spans="2:5" x14ac:dyDescent="0.35">
      <c r="B84" s="62" t="str">
        <f>IF('About Databook'!$A$15='About Databook'!$C$63,Toggle!A746,Toggle!R746)</f>
        <v>GRI 306: Waste (Waste 2020)</v>
      </c>
      <c r="C84" s="58" t="str">
        <f>IF('About Databook'!$A$15='About Databook'!$C$63,Toggle!B746,Toggle!S746)</f>
        <v>306-1 Waste generation and associated significant impacts</v>
      </c>
      <c r="D84" s="58" t="str">
        <f>IF('About Databook'!$A$15='About Databook'!$C$63,Toggle!C746,Toggle!T746)</f>
        <v>Section VII. Environmental responsibility, subsection Waste management</v>
      </c>
      <c r="E84" s="58" t="str">
        <f>IF('About Databook'!$A$15='About Databook'!$C$63,Toggle!D746,Toggle!U746)</f>
        <v>-</v>
      </c>
    </row>
    <row r="85" spans="2:5" ht="31" x14ac:dyDescent="0.35">
      <c r="C85" s="58" t="str">
        <f>IF('About Databook'!$A$15='About Databook'!$C$63,Toggle!B747,Toggle!S747)</f>
        <v>306-2 Measures taken to manage significant impacts of waste generated</v>
      </c>
      <c r="D85" s="58" t="str">
        <f>IF('About Databook'!$A$15='About Databook'!$C$63,Toggle!C747,Toggle!T747)</f>
        <v>Section VII. Environmental responsibility, subsection Waste management</v>
      </c>
      <c r="E85" s="58" t="str">
        <f>IF('About Databook'!$A$15='About Databook'!$C$63,Toggle!D747,Toggle!U747)</f>
        <v>-</v>
      </c>
    </row>
    <row r="86" spans="2:5" ht="31.25" customHeight="1" x14ac:dyDescent="0.35">
      <c r="C86" s="378" t="str">
        <f>IF('About Databook'!$A$15='About Databook'!$C$63,Toggle!B748,Toggle!S748)</f>
        <v>306-3 Total mass of waste generated</v>
      </c>
      <c r="D86" s="378" t="str">
        <f>IF('About Databook'!$A$15='About Databook'!$C$63,Toggle!C748,Toggle!T748)</f>
        <v>Section VII. Environmental responsibility, subsection Waste management</v>
      </c>
      <c r="E86" s="58" t="str">
        <f>IF('About Databook'!$A$15='About Databook'!$C$63,Toggle!D748,Toggle!U748)</f>
        <v>Environment Tab</v>
      </c>
    </row>
    <row r="87" spans="2:5" x14ac:dyDescent="0.35">
      <c r="C87" s="379"/>
      <c r="D87" s="379"/>
      <c r="E87" s="58" t="str">
        <f>IF('About Databook'!$A$15='About Databook'!$C$63,Toggle!D749,Toggle!U749)</f>
        <v>Project Data Tab</v>
      </c>
    </row>
    <row r="88" spans="2:5" x14ac:dyDescent="0.35">
      <c r="C88" s="58" t="str">
        <f>IF('About Databook'!$A$15='About Databook'!$C$63,Toggle!B750,Toggle!S750)</f>
        <v>306-4 Total weight of waste disposed of</v>
      </c>
      <c r="D88" s="58" t="str">
        <f>IF('About Databook'!$A$15='About Databook'!$C$63,Toggle!C750,Toggle!T750)</f>
        <v>Section VII. Environmental responsibility, subsection Waste management</v>
      </c>
      <c r="E88" s="58" t="str">
        <f>IF('About Databook'!$A$15='About Databook'!$C$63,Toggle!D750,Toggle!U750)</f>
        <v>Environment Tab</v>
      </c>
    </row>
    <row r="89" spans="2:5" x14ac:dyDescent="0.35">
      <c r="C89" s="58" t="str">
        <f>IF('About Databook'!$A$15='About Databook'!$C$63,Toggle!B751,Toggle!S751)</f>
        <v>306-5 Total weight of waste sent for disposal and burial</v>
      </c>
      <c r="D89" s="58" t="str">
        <f>IF('About Databook'!$A$15='About Databook'!$C$63,Toggle!C751,Toggle!T751)</f>
        <v>Section VII. Environmental responsibility, subsection Waste management</v>
      </c>
      <c r="E89" s="58" t="str">
        <f>IF('About Databook'!$A$15='About Databook'!$C$63,Toggle!D751,Toggle!U751)</f>
        <v>Environment Tab</v>
      </c>
    </row>
    <row r="90" spans="2:5" ht="31" x14ac:dyDescent="0.35">
      <c r="B90" s="62" t="str">
        <f>IF('About Databook'!$A$15='About Databook'!$C$63,Toggle!A752,Toggle!R752)</f>
        <v>GRI 308: Supplier Environmental Assessment 2016</v>
      </c>
      <c r="C90" s="58" t="str">
        <f>IF('About Databook'!$A$15='About Databook'!$C$63,Toggle!B752,Toggle!S752)</f>
        <v>308-1 Percentage of new suppliers assessed against environmental criteria</v>
      </c>
      <c r="D90" s="58" t="str">
        <f>IF('About Databook'!$A$15='About Databook'!$C$63,Toggle!C752,Toggle!T752)</f>
        <v>-</v>
      </c>
      <c r="E90" s="58" t="str">
        <f>IF('About Databook'!$A$15='About Databook'!$C$63,Toggle!D752,Toggle!U752)</f>
        <v>-</v>
      </c>
    </row>
    <row r="91" spans="2:5" ht="31" x14ac:dyDescent="0.35">
      <c r="C91" s="58" t="str">
        <f>IF('About Databook'!$A$15='About Databook'!$C$63,Toggle!B753,Toggle!S753)</f>
        <v>308-2 Adverse environmental impacts in the supply chain and actions taken</v>
      </c>
      <c r="D91" s="58" t="str">
        <f>IF('About Databook'!$A$15='About Databook'!$C$63,Toggle!C753,Toggle!T753)</f>
        <v>-</v>
      </c>
      <c r="E91" s="58" t="str">
        <f>IF('About Databook'!$A$15='About Databook'!$C$63,Toggle!D753,Toggle!U753)</f>
        <v>-</v>
      </c>
    </row>
    <row r="92" spans="2:5" x14ac:dyDescent="0.35">
      <c r="B92" s="62" t="str">
        <f>IF('About Databook'!$A$15='About Databook'!$C$63,Toggle!A754,Toggle!R754)</f>
        <v>GRI 401: Employment 2016</v>
      </c>
      <c r="C92" s="58" t="str">
        <f>IF('About Databook'!$A$15='About Databook'!$C$63,Toggle!B754,Toggle!S754)</f>
        <v>401-1 Number of employees hired and employee turnover</v>
      </c>
      <c r="D92" s="58" t="str">
        <f>IF('About Databook'!$A$15='About Databook'!$C$63,Toggle!C754,Toggle!T754)</f>
        <v>Section V. Well-being of our employees, subsection HR management</v>
      </c>
      <c r="E92" s="58" t="str">
        <f>IF('About Databook'!$A$15='About Databook'!$C$63,Toggle!D754,Toggle!U754)</f>
        <v>Our People Tab</v>
      </c>
    </row>
    <row r="93" spans="2:5" ht="31" x14ac:dyDescent="0.35">
      <c r="C93" s="58" t="str">
        <f>IF('About Databook'!$A$15='About Databook'!$C$63,Toggle!B755,Toggle!S755)</f>
        <v>401-2 Benefits provided to full-time employees that are not provided to temporary or part-time employees</v>
      </c>
      <c r="D93" s="58" t="str">
        <f>IF('About Databook'!$A$15='About Databook'!$C$63,Toggle!C755,Toggle!T755)</f>
        <v>Section V. Well-being of our employees, subsection HR management</v>
      </c>
      <c r="E93" s="58" t="str">
        <f>IF('About Databook'!$A$15='About Databook'!$C$63,Toggle!D755,Toggle!U755)</f>
        <v>-</v>
      </c>
    </row>
    <row r="94" spans="2:5" x14ac:dyDescent="0.35">
      <c r="C94" s="58" t="str">
        <f>IF('About Databook'!$A$15='About Databook'!$C$63,Toggle!B756,Toggle!S756)</f>
        <v>401-3 Provision of parental leave</v>
      </c>
      <c r="D94" s="58" t="str">
        <f>IF('About Databook'!$A$15='About Databook'!$C$63,Toggle!C756,Toggle!T756)</f>
        <v>Section V. Well-being of our employees, subsection HR management</v>
      </c>
      <c r="E94" s="58" t="str">
        <f>IF('About Databook'!$A$15='About Databook'!$C$63,Toggle!D756,Toggle!U756)</f>
        <v>Our People Tab</v>
      </c>
    </row>
    <row r="95" spans="2:5" ht="41.15" customHeight="1" x14ac:dyDescent="0.35">
      <c r="B95" s="62" t="str">
        <f>IF('About Databook'!$A$15='About Databook'!$C$63,Toggle!A757,Toggle!R757)</f>
        <v>GRI 402: Labor/Management Relations (2016)</v>
      </c>
      <c r="C95" s="58" t="str">
        <f>IF('About Databook'!$A$15='About Databook'!$C$63,Toggle!B757,Toggle!S757)</f>
        <v>402-1 Minimum notice period for significant changes in the organization's operations</v>
      </c>
      <c r="D95" s="58" t="str">
        <f>IF('About Databook'!$A$15='About Databook'!$C$63,Toggle!C757,Toggle!T757)</f>
        <v>-</v>
      </c>
      <c r="E95" s="58" t="str">
        <f>IF('About Databook'!$A$15='About Databook'!$C$63,Toggle!D757,Toggle!U757)</f>
        <v>-</v>
      </c>
    </row>
    <row r="96" spans="2:5" x14ac:dyDescent="0.35">
      <c r="B96" s="62" t="str">
        <f>IF('About Databook'!$A$15='About Databook'!$C$63,Toggle!A758,Toggle!R758)</f>
        <v>GRI 403: Occupational Health and Safety (2018)</v>
      </c>
      <c r="C96" s="58" t="str">
        <f>IF('About Databook'!$A$15='About Databook'!$C$63,Toggle!B758,Toggle!S758)</f>
        <v>403-1 Occupational safety and health management system</v>
      </c>
      <c r="D96" s="58" t="str">
        <f>IF('About Databook'!$A$15='About Databook'!$C$63,Toggle!C758,Toggle!T758)</f>
        <v>Section V. Well-being of our employees, subsection Safety and health</v>
      </c>
      <c r="E96" s="58" t="str">
        <f>IF('About Databook'!$A$15='About Databook'!$C$63,Toggle!D758,Toggle!U758)</f>
        <v>-</v>
      </c>
    </row>
    <row r="97" spans="2:5" ht="31" x14ac:dyDescent="0.35">
      <c r="C97" s="58" t="str">
        <f>IF('About Databook'!$A$15='About Databook'!$C$63,Toggle!B759,Toggle!S759)</f>
        <v>403-2 Hazard identification, risk assessment and incident investigation</v>
      </c>
      <c r="D97" s="58" t="str">
        <f>IF('About Databook'!$A$15='About Databook'!$C$63,Toggle!C759,Toggle!T759)</f>
        <v>Section V. Well-being of our employees, subsection Safety and health</v>
      </c>
      <c r="E97" s="58" t="str">
        <f>IF('About Databook'!$A$15='About Databook'!$C$63,Toggle!D759,Toggle!U759)</f>
        <v>-</v>
      </c>
    </row>
    <row r="98" spans="2:5" ht="31" x14ac:dyDescent="0.35">
      <c r="C98" s="58" t="str">
        <f>IF('About Databook'!$A$15='About Databook'!$C$63,Toggle!B760,Toggle!S760)</f>
        <v>403-3 Services provided for the purpose of maintaining occupational health</v>
      </c>
      <c r="D98" s="58" t="str">
        <f>IF('About Databook'!$A$15='About Databook'!$C$63,Toggle!C760,Toggle!T760)</f>
        <v>-</v>
      </c>
      <c r="E98" s="58" t="str">
        <f>IF('About Databook'!$A$15='About Databook'!$C$63,Toggle!D760,Toggle!U760)</f>
        <v>-</v>
      </c>
    </row>
    <row r="99" spans="2:5" ht="62" x14ac:dyDescent="0.35">
      <c r="C99" s="58" t="str">
        <f>IF('About Databook'!$A$15='About Databook'!$C$63,Toggle!B761,Toggle!S761)</f>
        <v>403-4 Opportunities for workers to participate in improving the occupational safety and health system, consultation and communication with workers on occupational safety and health issues</v>
      </c>
      <c r="D99" s="58" t="str">
        <f>IF('About Databook'!$A$15='About Databook'!$C$63,Toggle!C761,Toggle!T761)</f>
        <v>Section V. Well-being of our employees, subsection Safety and health</v>
      </c>
      <c r="E99" s="58" t="str">
        <f>IF('About Databook'!$A$15='About Databook'!$C$63,Toggle!D761,Toggle!U761)</f>
        <v>-</v>
      </c>
    </row>
    <row r="100" spans="2:5" x14ac:dyDescent="0.35">
      <c r="C100" s="58" t="str">
        <f>IF('About Databook'!$A$15='About Databook'!$C$63,Toggle!B762,Toggle!S762)</f>
        <v>403-5 Occupational Health and Safety Training for Workers</v>
      </c>
      <c r="D100" s="58" t="str">
        <f>IF('About Databook'!$A$15='About Databook'!$C$63,Toggle!C762,Toggle!T762)</f>
        <v>Section V. Well-being of our employees, subsection Safety and health</v>
      </c>
      <c r="E100" s="58" t="str">
        <f>IF('About Databook'!$A$15='About Databook'!$C$63,Toggle!D762,Toggle!U762)</f>
        <v>Safety Tab</v>
      </c>
    </row>
    <row r="101" spans="2:5" x14ac:dyDescent="0.35">
      <c r="C101" s="58" t="str">
        <f>IF('About Databook'!$A$15='About Databook'!$C$63,Toggle!B763,Toggle!S763)</f>
        <v>403-6 Maintaining the health of workers</v>
      </c>
      <c r="D101" s="58" t="str">
        <f>IF('About Databook'!$A$15='About Databook'!$C$63,Toggle!C763,Toggle!T763)</f>
        <v>Section V. Well-being of our employees, subsection Safety and health</v>
      </c>
      <c r="E101" s="58" t="str">
        <f>IF('About Databook'!$A$15='About Databook'!$C$63,Toggle!D763,Toggle!U763)</f>
        <v>-</v>
      </c>
    </row>
    <row r="102" spans="2:5" ht="31" x14ac:dyDescent="0.35">
      <c r="C102" s="58" t="str">
        <f>IF('About Databook'!$A$15='About Databook'!$C$63,Toggle!B764,Toggle!S764)</f>
        <v>403-7 Prevention and mitigation of occupational health and safety impacts on workers</v>
      </c>
      <c r="D102" s="58" t="str">
        <f>IF('About Databook'!$A$15='About Databook'!$C$63,Toggle!C764,Toggle!T764)</f>
        <v>Section V. Well-being of our employees, subsection Safety and health</v>
      </c>
      <c r="E102" s="58" t="str">
        <f>IF('About Databook'!$A$15='About Databook'!$C$63,Toggle!D764,Toggle!U764)</f>
        <v>-</v>
      </c>
    </row>
    <row r="103" spans="2:5" ht="31" x14ac:dyDescent="0.35">
      <c r="C103" s="58" t="str">
        <f>IF('About Databook'!$A$15='About Databook'!$C$63,Toggle!B765,Toggle!S765)</f>
        <v>403-8 Personnel working within the framework of the occupational health and safety management system</v>
      </c>
      <c r="D103" s="58" t="str">
        <f>IF('About Databook'!$A$15='About Databook'!$C$63,Toggle!C765,Toggle!T765)</f>
        <v>Section V. Well-being of our employees, subsection Safety and health</v>
      </c>
      <c r="E103" s="58" t="str">
        <f>IF('About Databook'!$A$15='About Databook'!$C$63,Toggle!D765,Toggle!U765)</f>
        <v>-</v>
      </c>
    </row>
    <row r="104" spans="2:5" ht="31.25" customHeight="1" x14ac:dyDescent="0.35">
      <c r="C104" s="378" t="str">
        <f>IF('About Databook'!$A$15='About Databook'!$C$63,Toggle!B766,Toggle!S766)</f>
        <v>403-9 Industrial injuries</v>
      </c>
      <c r="D104" s="378" t="str">
        <f>IF('About Databook'!$A$15='About Databook'!$C$63,Toggle!C766,Toggle!T766)</f>
        <v>Section V. Well-being of our employees, subsection Safety and health</v>
      </c>
      <c r="E104" s="58" t="str">
        <f>IF('About Databook'!$A$15='About Databook'!$C$63,Toggle!D766,Toggle!U766)</f>
        <v>Safety Tab</v>
      </c>
    </row>
    <row r="105" spans="2:5" x14ac:dyDescent="0.35">
      <c r="C105" s="379"/>
      <c r="D105" s="379"/>
      <c r="E105" s="58" t="str">
        <f>IF('About Databook'!$A$15='About Databook'!$C$63,Toggle!D767,Toggle!U767)</f>
        <v>Project Data Tab</v>
      </c>
    </row>
    <row r="106" spans="2:5" ht="31.25" customHeight="1" x14ac:dyDescent="0.35">
      <c r="C106" s="378" t="str">
        <f>IF('About Databook'!$A$15='About Databook'!$C$63,Toggle!B768,Toggle!S768)</f>
        <v>403-10 Occupational diseases</v>
      </c>
      <c r="D106" s="378" t="str">
        <f>IF('About Databook'!$A$15='About Databook'!$C$63,Toggle!C768,Toggle!T768)</f>
        <v>Section V. Well-being of our employees, subsection Safety and health</v>
      </c>
      <c r="E106" s="58" t="str">
        <f>IF('About Databook'!$A$15='About Databook'!$C$63,Toggle!D768,Toggle!U768)</f>
        <v>Safety Tab</v>
      </c>
    </row>
    <row r="107" spans="2:5" x14ac:dyDescent="0.35">
      <c r="C107" s="379"/>
      <c r="D107" s="379"/>
      <c r="E107" s="58" t="str">
        <f>IF('About Databook'!$A$15='About Databook'!$C$63,Toggle!D769,Toggle!U769)</f>
        <v>Project Data Tab</v>
      </c>
    </row>
    <row r="108" spans="2:5" ht="31" x14ac:dyDescent="0.35">
      <c r="B108" s="62" t="str">
        <f>IF('About Databook'!$A$15='About Databook'!$C$63,Toggle!A770,Toggle!R770)</f>
        <v>GRI 404: Training and Development (Training and Education 2016)</v>
      </c>
      <c r="C108" s="58" t="str">
        <f>IF('About Databook'!$A$15='About Databook'!$C$63,Toggle!B770,Toggle!S770)</f>
        <v>404-1 Average number of training hours per year per employee</v>
      </c>
      <c r="D108" s="58" t="str">
        <f>IF('About Databook'!$A$15='About Databook'!$C$63,Toggle!C770,Toggle!T770)</f>
        <v>Section V. Well-being of our employees, subsection Employee training and development</v>
      </c>
      <c r="E108" s="58" t="str">
        <f>IF('About Databook'!$A$15='About Databook'!$C$63,Toggle!D770,Toggle!U770)</f>
        <v>Our People Tab</v>
      </c>
    </row>
    <row r="109" spans="2:5" ht="31" x14ac:dyDescent="0.35">
      <c r="C109" s="58" t="str">
        <f>IF('About Databook'!$A$15='About Databook'!$C$63,Toggle!B771,Toggle!S771)</f>
        <v>404-2 Programs to improve the skills of employees for further employment</v>
      </c>
      <c r="D109" s="58" t="str">
        <f>IF('About Databook'!$A$15='About Databook'!$C$63,Toggle!C771,Toggle!T771)</f>
        <v>Section V. Well-being of our employees, subsection Employee training and development</v>
      </c>
      <c r="E109" s="58" t="str">
        <f>IF('About Databook'!$A$15='About Databook'!$C$63,Toggle!D771,Toggle!U771)</f>
        <v>-</v>
      </c>
    </row>
    <row r="110" spans="2:5" ht="31" x14ac:dyDescent="0.35">
      <c r="C110" s="58" t="str">
        <f>IF('About Databook'!$A$15='About Databook'!$C$63,Toggle!B772,Toggle!S772)</f>
        <v>404-3 Percentage of employees who receive periodic performance and career development appraisals</v>
      </c>
      <c r="D110" s="58" t="str">
        <f>IF('About Databook'!$A$15='About Databook'!$C$63,Toggle!C772,Toggle!T772)</f>
        <v>-</v>
      </c>
      <c r="E110" s="58" t="str">
        <f>IF('About Databook'!$A$15='About Databook'!$C$63,Toggle!D772,Toggle!U772)</f>
        <v>-</v>
      </c>
    </row>
    <row r="111" spans="2:5" ht="46.5" customHeight="1" x14ac:dyDescent="0.35">
      <c r="B111" s="62" t="str">
        <f>IF('About Databook'!$A$15='About Databook'!$C$63,Toggle!A773,Toggle!R773)</f>
        <v>GRI 405: Diversity and Equal Opportunity (2016)</v>
      </c>
      <c r="C111" s="378" t="str">
        <f>IF('About Databook'!$A$15='About Databook'!$C$63,Toggle!B773,Toggle!S773)</f>
        <v>405-1 Composition of governing bodies and main categories of personnel</v>
      </c>
      <c r="D111" s="378" t="str">
        <f>IF('About Databook'!$A$15='About Databook'!$C$63,Toggle!C773,Toggle!T773)</f>
        <v>Section III. Corporate governance;
Section V. Well-being of our employees, subsection HR management, Diversity and inclusion</v>
      </c>
      <c r="E111" s="58" t="str">
        <f>IF('About Databook'!$A$15='About Databook'!$C$63,Toggle!D773,Toggle!U773)</f>
        <v>Our People Tab</v>
      </c>
    </row>
    <row r="112" spans="2:5" x14ac:dyDescent="0.35">
      <c r="C112" s="379"/>
      <c r="D112" s="379"/>
      <c r="E112" s="58" t="str">
        <f>IF('About Databook'!$A$15='About Databook'!$C$63,Toggle!D774,Toggle!U774)</f>
        <v>Corporate Governance and Ethics Tab</v>
      </c>
    </row>
    <row r="113" spans="2:5" x14ac:dyDescent="0.35">
      <c r="C113" s="58" t="str">
        <f>IF('About Databook'!$A$15='About Databook'!$C$63,Toggle!B775,Toggle!S775)</f>
        <v>405-2 Ratio of basic wages of women to men</v>
      </c>
      <c r="D113" s="58" t="str">
        <f>IF('About Databook'!$A$15='About Databook'!$C$63,Toggle!C775,Toggle!T775)</f>
        <v>Section V. Well-being of our employees, subsection HR management</v>
      </c>
      <c r="E113" s="58" t="str">
        <f>IF('About Databook'!$A$15='About Databook'!$C$63,Toggle!D775,Toggle!U775)</f>
        <v>Our People Tab</v>
      </c>
    </row>
    <row r="114" spans="2:5" ht="46.5" x14ac:dyDescent="0.35">
      <c r="B114" s="62" t="str">
        <f>IF('About Databook'!$A$15='About Databook'!$C$63,Toggle!A776,Toggle!R776)</f>
        <v>GRI 406: Non-discrimination (Nondiscrimination 2016)</v>
      </c>
      <c r="C114" s="58" t="str">
        <f>IF('About Databook'!$A$15='About Databook'!$C$63,Toggle!B776,Toggle!S776)</f>
        <v>406-1 Incidents of discrimination and corrective actions taken</v>
      </c>
      <c r="D114" s="58" t="str">
        <f>IF('About Databook'!$A$15='About Databook'!$C$63,Toggle!C776,Toggle!T776)</f>
        <v>Section III. Corporate governance, subsection Business ethics and compliance;
Section V. Well-being of our employees, subsection HR management</v>
      </c>
      <c r="E114" s="58" t="str">
        <f>IF('About Databook'!$A$15='About Databook'!$C$63,Toggle!D776,Toggle!U776)</f>
        <v>Corporate Governance and Ethics Tab</v>
      </c>
    </row>
    <row r="115" spans="2:5" x14ac:dyDescent="0.35">
      <c r="B115" s="62" t="str">
        <f>IF('About Databook'!$A$15='About Databook'!$C$63,Toggle!A777,Toggle!R777)</f>
        <v>GRI 407: Freedom of Association and Collective Bargaining (2016)</v>
      </c>
      <c r="C115" s="58" t="str">
        <f>IF('About Databook'!$A$15='About Databook'!$C$63,Toggle!B777,Toggle!S777)</f>
        <v>407-1 Freedom of association and collective bargaining</v>
      </c>
      <c r="D115" s="58" t="str">
        <f>IF('About Databook'!$A$15='About Databook'!$C$63,Toggle!C777,Toggle!T777)</f>
        <v>-</v>
      </c>
      <c r="E115" s="58" t="str">
        <f>IF('About Databook'!$A$15='About Databook'!$C$63,Toggle!D777,Toggle!U777)</f>
        <v>-</v>
      </c>
    </row>
    <row r="116" spans="2:5" ht="31" x14ac:dyDescent="0.35">
      <c r="B116" s="62" t="str">
        <f>IF('About Databook'!$A$15='About Databook'!$C$63,Toggle!A778,Toggle!R778)</f>
        <v>GRI 408: Child Labor (Child Labor 2016)</v>
      </c>
      <c r="C116" s="58" t="str">
        <f>IF('About Databook'!$A$15='About Databook'!$C$63,Toggle!B778,Toggle!S778)</f>
        <v>408-1 Operations and suppliers with significant risk of child labor</v>
      </c>
      <c r="D116" s="58" t="str">
        <f>IF('About Databook'!$A$15='About Databook'!$C$63,Toggle!C778,Toggle!T778)</f>
        <v>The company does not have such divisions and suppliers</v>
      </c>
      <c r="E116" s="58" t="str">
        <f>IF('About Databook'!$A$15='About Databook'!$C$63,Toggle!D778,Toggle!U778)</f>
        <v>-</v>
      </c>
    </row>
    <row r="117" spans="2:5" ht="31" x14ac:dyDescent="0.35">
      <c r="B117" s="62" t="str">
        <f>IF('About Databook'!$A$15='About Databook'!$C$63,Toggle!A779,Toggle!R779)</f>
        <v>GRI 409: Forced or Compulsory Labor (2016)</v>
      </c>
      <c r="C117" s="58" t="str">
        <f>IF('About Databook'!$A$15='About Databook'!$C$63,Toggle!B779,Toggle!S779)</f>
        <v>409-1 Operations and suppliers with significant risk of forced or compulsory labour</v>
      </c>
      <c r="D117" s="58" t="str">
        <f>IF('About Databook'!$A$15='About Databook'!$C$63,Toggle!C779,Toggle!T779)</f>
        <v>The company does not have such divisions and suppliers</v>
      </c>
      <c r="E117" s="58" t="str">
        <f>IF('About Databook'!$A$15='About Databook'!$C$63,Toggle!D779,Toggle!U779)</f>
        <v>-</v>
      </c>
    </row>
    <row r="118" spans="2:5" ht="31" x14ac:dyDescent="0.35">
      <c r="B118" s="62" t="str">
        <f>IF('About Databook'!$A$15='About Databook'!$C$63,Toggle!A780,Toggle!R780)</f>
        <v>GRI 410: Security Practices (Security Practices 2016)</v>
      </c>
      <c r="C118" s="58" t="str">
        <f>IF('About Databook'!$A$15='About Databook'!$C$63,Toggle!B780,Toggle!S780)</f>
        <v>410-1 Proportion of security personnel trained in policies and procedures concerning aspects of human rights</v>
      </c>
      <c r="D118" s="58" t="str">
        <f>IF('About Databook'!$A$15='About Databook'!$C$63,Toggle!C780,Toggle!T780)</f>
        <v>-</v>
      </c>
      <c r="E118" s="58" t="str">
        <f>IF('About Databook'!$A$15='About Databook'!$C$63,Toggle!D780,Toggle!U780)</f>
        <v>-</v>
      </c>
    </row>
    <row r="119" spans="2:5" ht="31" x14ac:dyDescent="0.35">
      <c r="B119" s="62" t="str">
        <f>IF('About Databook'!$A$15='About Databook'!$C$63,Toggle!A781,Toggle!R781)</f>
        <v>GRI 411: Rights of Indigenous Peoples (2016)</v>
      </c>
      <c r="C119" s="58" t="str">
        <f>IF('About Databook'!$A$15='About Databook'!$C$63,Toggle!B781,Toggle!S781)</f>
        <v>411-1 Cases of violations of the rights of indigenous and small-numbered peoples</v>
      </c>
      <c r="D119" s="58" t="str">
        <f>IF('About Databook'!$A$15='About Databook'!$C$63,Toggle!C781,Toggle!T781)</f>
        <v>Section IV. Contribution to social and economic development, subsection Regional engagement</v>
      </c>
      <c r="E119" s="58" t="str">
        <f>IF('About Databook'!$A$15='About Databook'!$C$63,Toggle!D781,Toggle!U781)</f>
        <v>-</v>
      </c>
    </row>
    <row r="120" spans="2:5" ht="62" x14ac:dyDescent="0.35">
      <c r="B120" s="62" t="str">
        <f>IF('About Databook'!$A$15='About Databook'!$C$63,Toggle!A782,Toggle!R782)</f>
        <v>GRI 413: Local Communities (Local Communities 2016)</v>
      </c>
      <c r="C120" s="58" t="str">
        <f>IF('About Databook'!$A$15='About Databook'!$C$63,Toggle!B782,Toggle!S782)</f>
        <v>413-1 Total number of businesses with community engagement programs, community impact assessment programs, and community development programs implemented in their vicinity</v>
      </c>
      <c r="D120" s="58" t="str">
        <f>IF('About Databook'!$A$15='About Databook'!$C$63,Toggle!C782,Toggle!T782)</f>
        <v>Section IV. Contribution to social and economic development, subsection Regional engagement</v>
      </c>
      <c r="E120" s="58" t="str">
        <f>IF('About Databook'!$A$15='About Databook'!$C$63,Toggle!D782,Toggle!U782)</f>
        <v>Local Communities Tab</v>
      </c>
    </row>
    <row r="121" spans="2:5" ht="31" x14ac:dyDescent="0.35">
      <c r="C121" s="58" t="str">
        <f>IF('About Databook'!$A$15='About Databook'!$C$63,Toggle!B783,Toggle!S783)</f>
        <v>413-2 Subdivisions with significant actual or potential adverse impacts on local communities</v>
      </c>
      <c r="D121" s="58" t="str">
        <f>IF('About Databook'!$A$15='About Databook'!$C$63,Toggle!C783,Toggle!T783)</f>
        <v>-</v>
      </c>
      <c r="E121" s="58" t="str">
        <f>IF('About Databook'!$A$15='About Databook'!$C$63,Toggle!D783,Toggle!U783)</f>
        <v>-</v>
      </c>
    </row>
    <row r="122" spans="2:5" x14ac:dyDescent="0.35">
      <c r="B122" s="345" t="str">
        <f>IF('About Databook'!$A$15='About Databook'!$C$63,Toggle!A784,Toggle!R784)</f>
        <v>GRI 414: Supplier Social Assessment 2016</v>
      </c>
      <c r="C122" s="58" t="str">
        <f>IF('About Databook'!$A$15='About Databook'!$C$63,Toggle!B784,Toggle!S784)</f>
        <v>414-1 Evaluation of new suppliers according to social criteria</v>
      </c>
      <c r="D122" s="58" t="str">
        <f>IF('About Databook'!$A$15='About Databook'!$C$63,Toggle!C784,Toggle!T784)</f>
        <v>-</v>
      </c>
      <c r="E122" s="58" t="str">
        <f>IF('About Databook'!$A$15='About Databook'!$C$63,Toggle!D784,Toggle!U784)</f>
        <v>-</v>
      </c>
    </row>
    <row r="123" spans="2:5" x14ac:dyDescent="0.35">
      <c r="B123" s="57"/>
      <c r="C123" s="58" t="str">
        <f>IF('About Databook'!$A$15='About Databook'!$C$63,Toggle!B785,Toggle!S785)</f>
        <v>414-2 Adverse impacts in the supply chain and measures taken</v>
      </c>
      <c r="D123" s="58" t="str">
        <f>IF('About Databook'!$A$15='About Databook'!$C$63,Toggle!C785,Toggle!T785)</f>
        <v>-</v>
      </c>
      <c r="E123" s="58" t="str">
        <f>IF('About Databook'!$A$15='About Databook'!$C$63,Toggle!D785,Toggle!U785)</f>
        <v>-</v>
      </c>
    </row>
    <row r="124" spans="2:5" ht="46.5" x14ac:dyDescent="0.35">
      <c r="B124" s="62" t="str">
        <f>IF('About Databook'!$A$15='About Databook'!$C$63,Toggle!A786,Toggle!R786)</f>
        <v>GRI 415: Public Policy 2016</v>
      </c>
      <c r="C124" s="58" t="str">
        <f>IF('About Databook'!$A$15='About Databook'!$C$63,Toggle!B786,Toggle!S786)</f>
        <v>415-1 Political contributions</v>
      </c>
      <c r="D124" s="58" t="str">
        <f>IF('About Databook'!$A$15='About Databook'!$C$63,Toggle!C786,Toggle!T786)</f>
        <v>Section II. Sustainability management, subsection Commitment to the UN Sustainable
development goals</v>
      </c>
      <c r="E124" s="58" t="str">
        <f>IF('About Databook'!$A$15='About Databook'!$C$63,Toggle!D786,Toggle!U786)</f>
        <v>Local Communities Tab</v>
      </c>
    </row>
    <row r="125" spans="2:5" ht="45" customHeight="1" thickBot="1" x14ac:dyDescent="0.4">
      <c r="B125" s="216" t="str">
        <f>IF('About Databook'!$A$15='About Databook'!$C$63,Toggle!A787,Toggle!R787)</f>
        <v>GRI 418: Consumer Privacy (Customer Privacy 2016)</v>
      </c>
      <c r="C125" s="217" t="str">
        <f>IF('About Databook'!$A$15='About Databook'!$C$63,Toggle!B787,Toggle!S787)</f>
        <v>418-1 Substantiated complaints about breaches of customer privacy and loss of customer data</v>
      </c>
      <c r="D125" s="217" t="str">
        <f>IF('About Databook'!$A$15='About Databook'!$C$63,Toggle!C787,Toggle!T787)</f>
        <v>Section III. Corporate governance, subsection Business ethics and compliance</v>
      </c>
      <c r="E125" s="217" t="str">
        <f>IF('About Databook'!$A$15='About Databook'!$C$63,Toggle!D787,Toggle!U787)</f>
        <v>Corporate Governance and Ethics Tab</v>
      </c>
    </row>
  </sheetData>
  <sheetProtection algorithmName="SHA-512" hashValue="U4iGwLRtU35ACzblt7DnnCW+bDcSupQ0j38n0n6Otel6+KTwexa3T5ZM1J5OQC0LSNk8ZkJoyicZ6iV5+HiQ2w==" saltValue="yYaptWMBgeWiJmyujp/oFQ==" spinCount="100000" sheet="1" objects="1" scenarios="1" selectLockedCells="1"/>
  <autoFilter ref="B4:E4" xr:uid="{64167A7D-A952-4EE9-8E43-7472DB0DB3B6}"/>
  <mergeCells count="22">
    <mergeCell ref="C111:C112"/>
    <mergeCell ref="D111:D112"/>
    <mergeCell ref="C73:C74"/>
    <mergeCell ref="C75:C76"/>
    <mergeCell ref="D73:D74"/>
    <mergeCell ref="D75:D76"/>
    <mergeCell ref="C86:C87"/>
    <mergeCell ref="D86:D87"/>
    <mergeCell ref="C104:C105"/>
    <mergeCell ref="D104:D105"/>
    <mergeCell ref="C106:C107"/>
    <mergeCell ref="D106:D107"/>
    <mergeCell ref="C80:C81"/>
    <mergeCell ref="D80:D81"/>
    <mergeCell ref="C82:C83"/>
    <mergeCell ref="D82:D83"/>
    <mergeCell ref="C63:C64"/>
    <mergeCell ref="D63:D64"/>
    <mergeCell ref="C65:C66"/>
    <mergeCell ref="D65:D66"/>
    <mergeCell ref="C67:C68"/>
    <mergeCell ref="D67:D6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01C81-9217-46B4-9A8B-9CD01485E606}">
  <sheetPr codeName="Sheet15"/>
  <dimension ref="B2:F61"/>
  <sheetViews>
    <sheetView showGridLines="0" zoomScale="70" zoomScaleNormal="70" workbookViewId="0">
      <pane ySplit="4" topLeftCell="A5" activePane="bottomLeft" state="frozen"/>
      <selection activeCell="A26" sqref="A26:E26"/>
      <selection pane="bottomLeft"/>
    </sheetView>
  </sheetViews>
  <sheetFormatPr defaultColWidth="8.81640625" defaultRowHeight="14" x14ac:dyDescent="0.3"/>
  <cols>
    <col min="1" max="1" width="2.81640625" style="2" customWidth="1"/>
    <col min="2" max="2" width="46.81640625" style="2" customWidth="1"/>
    <col min="3" max="3" width="17.54296875" style="200" customWidth="1"/>
    <col min="4" max="4" width="104.1796875" style="2" bestFit="1" customWidth="1"/>
    <col min="5" max="5" width="70.1796875" style="2" bestFit="1" customWidth="1"/>
    <col min="6" max="6" width="99.1796875" style="183" bestFit="1" customWidth="1"/>
    <col min="7" max="16384" width="8.81640625" style="2"/>
  </cols>
  <sheetData>
    <row r="2" spans="2:6" ht="20" x14ac:dyDescent="0.3">
      <c r="B2" s="63" t="str">
        <f>IF('About Databook'!$A$15='About Databook'!$C$63,Toggle!A792,Toggle!R792)</f>
        <v>SASB content index</v>
      </c>
      <c r="C2" s="198"/>
      <c r="D2" s="181"/>
      <c r="E2" s="181"/>
      <c r="F2" s="182"/>
    </row>
    <row r="3" spans="2:6" x14ac:dyDescent="0.3">
      <c r="B3" s="181"/>
      <c r="C3" s="193"/>
      <c r="D3" s="181"/>
      <c r="E3" s="181"/>
      <c r="F3" s="182"/>
    </row>
    <row r="4" spans="2:6" ht="15.5" x14ac:dyDescent="0.3">
      <c r="B4" s="192" t="str">
        <f>IF('About Databook'!$A$15='About Databook'!$C$63,Toggle!A794,Toggle!R794)</f>
        <v>Topic</v>
      </c>
      <c r="C4" s="192" t="str">
        <f>IF('About Databook'!$A$15='About Databook'!$C$63,Toggle!B794,Toggle!S794)</f>
        <v>Code</v>
      </c>
      <c r="D4" s="192" t="str">
        <f>IF('About Databook'!$A$15='About Databook'!$C$63,Toggle!C794,Toggle!T794)</f>
        <v>Name of the indicator</v>
      </c>
      <c r="E4" s="192" t="str">
        <f>IF('About Databook'!$A$15='About Databook'!$C$63,Toggle!D794,Toggle!U794)</f>
        <v>Location in the Sustainability report for 2024</v>
      </c>
      <c r="F4" s="192" t="str">
        <f>IF('About Databook'!$A$15='About Databook'!$C$63,Toggle!E794,Toggle!V794)</f>
        <v>Location in the databook with data in the ESG area</v>
      </c>
    </row>
    <row r="5" spans="2:6" x14ac:dyDescent="0.3">
      <c r="B5" s="390" t="str">
        <f>IF('About Databook'!$A$15='About Databook'!$C$63,Toggle!A795,Toggle!R795)</f>
        <v>Greenhouse Gas Emissions</v>
      </c>
      <c r="C5" s="193" t="str">
        <f>IF('About Databook'!$A$15='About Databook'!$C$63,Toggle!B795,Toggle!S795)</f>
        <v>EM-MM-110a.1</v>
      </c>
      <c r="D5" s="181" t="str">
        <f>IF('About Databook'!$A$15='About Databook'!$C$63,Toggle!C795,Toggle!T795)</f>
        <v>Gross global Scope 1 emissions</v>
      </c>
      <c r="E5" s="181" t="str">
        <f>IF('About Databook'!$A$15='About Databook'!$C$63,Toggle!D795,Toggle!U795)</f>
        <v>Section VIII. Climate and energy, subsection GHG emissions</v>
      </c>
      <c r="F5" s="386" t="str">
        <f>IF('About Databook'!$A$15='About Databook'!$C$63,Toggle!E795,Toggle!V795)</f>
        <v>Climate Change and Energy Consumption Tab, Data across projects Tab</v>
      </c>
    </row>
    <row r="6" spans="2:6" x14ac:dyDescent="0.3">
      <c r="B6" s="390"/>
      <c r="C6" s="199"/>
      <c r="D6" s="194" t="str">
        <f>IF('About Databook'!$A$15='About Databook'!$C$63,Toggle!C796,Toggle!T796)</f>
        <v>Percentage covered under emissions-limiting regulations</v>
      </c>
      <c r="E6" s="194" t="str">
        <f>IF('About Databook'!$A$15='About Databook'!$C$63,Toggle!D796,Toggle!U796)</f>
        <v>-</v>
      </c>
      <c r="F6" s="387"/>
    </row>
    <row r="7" spans="2:6" ht="28" x14ac:dyDescent="0.3">
      <c r="B7" s="391" t="str">
        <f>IF('About Databook'!$A$15='About Databook'!$C$63,Toggle!A798,Toggle!R798)</f>
        <v>Air Quality</v>
      </c>
      <c r="C7" s="203" t="str">
        <f>IF('About Databook'!$A$15='About Databook'!$C$63,Toggle!B797,Toggle!S797)</f>
        <v>EM-MM-110a.2</v>
      </c>
      <c r="D7" s="197" t="str">
        <f>IF('About Databook'!$A$15='About Databook'!$C$63,Toggle!C797,Toggle!T797)</f>
        <v>Discussion of long-term and short-term strategy or plan to manage Scope 1 emissions, emissions reduction targets, and an analysis of performance against those targets</v>
      </c>
      <c r="E7" s="197" t="str">
        <f>IF('About Databook'!$A$15='About Databook'!$C$63,Toggle!D797,Toggle!U797)</f>
        <v>Section VIII. Climate and energy, subsection GHG emissions</v>
      </c>
      <c r="F7" s="204" t="s">
        <v>10</v>
      </c>
    </row>
    <row r="8" spans="2:6" ht="28.25" customHeight="1" x14ac:dyDescent="0.3">
      <c r="B8" s="390"/>
      <c r="C8" s="193" t="str">
        <f>IF('About Databook'!$A$15='About Databook'!$C$63,Toggle!B798,Toggle!S798)</f>
        <v>EM-MM-120a.1</v>
      </c>
      <c r="D8" s="181" t="str">
        <f>IF('About Databook'!$A$15='About Databook'!$C$63,Toggle!C798,Toggle!T798)</f>
        <v>Air emissions of the following pollutants:</v>
      </c>
      <c r="E8" s="388" t="str">
        <f>IF('About Databook'!$A$15='About Databook'!$C$63,Toggle!D798,Toggle!U798)</f>
        <v>Section VIII. Climate and energy, subsection GHG emissions</v>
      </c>
      <c r="F8" s="388" t="str">
        <f>IF('About Databook'!$A$15='About Databook'!$C$63,Toggle!E798,Toggle!V798)</f>
        <v>Environment Tab, Data across projects Tab</v>
      </c>
    </row>
    <row r="9" spans="2:6" x14ac:dyDescent="0.3">
      <c r="B9" s="390"/>
      <c r="D9" s="181" t="str">
        <f>IF('About Databook'!$A$15='About Databook'!$C$63,Toggle!C799,Toggle!T799)</f>
        <v>(1) CO</v>
      </c>
      <c r="E9" s="386"/>
      <c r="F9" s="386"/>
    </row>
    <row r="10" spans="2:6" x14ac:dyDescent="0.3">
      <c r="B10" s="390"/>
      <c r="D10" s="181" t="str">
        <f>IF('About Databook'!$A$15='About Databook'!$C$63,Toggle!C800,Toggle!T800)</f>
        <v>(2) NOₓ (excluding N₂O)</v>
      </c>
      <c r="E10" s="386"/>
      <c r="F10" s="386"/>
    </row>
    <row r="11" spans="2:6" x14ac:dyDescent="0.3">
      <c r="B11" s="390"/>
      <c r="D11" s="181" t="str">
        <f>IF('About Databook'!$A$15='About Databook'!$C$63,Toggle!C801,Toggle!T801)</f>
        <v>(3) SOₓ</v>
      </c>
      <c r="E11" s="386"/>
      <c r="F11" s="386"/>
    </row>
    <row r="12" spans="2:6" x14ac:dyDescent="0.3">
      <c r="B12" s="390"/>
      <c r="D12" s="181" t="str">
        <f>IF('About Databook'!$A$15='About Databook'!$C$63,Toggle!C802,Toggle!T802)</f>
        <v>(4) particulate matter (PM10)</v>
      </c>
      <c r="E12" s="386"/>
      <c r="F12" s="386"/>
    </row>
    <row r="13" spans="2:6" x14ac:dyDescent="0.3">
      <c r="B13" s="390"/>
      <c r="D13" s="181" t="str">
        <f>IF('About Databook'!$A$15='About Databook'!$C$63,Toggle!C803,Toggle!T803)</f>
        <v>(5) mercury (Hg)</v>
      </c>
      <c r="E13" s="386"/>
      <c r="F13" s="386"/>
    </row>
    <row r="14" spans="2:6" x14ac:dyDescent="0.3">
      <c r="B14" s="390"/>
      <c r="D14" s="181" t="str">
        <f>IF('About Databook'!$A$15='About Databook'!$C$63,Toggle!C804,Toggle!T804)</f>
        <v>(6) lead (Pb)</v>
      </c>
      <c r="E14" s="386"/>
      <c r="F14" s="386"/>
    </row>
    <row r="15" spans="2:6" x14ac:dyDescent="0.3">
      <c r="B15" s="392"/>
      <c r="C15" s="199"/>
      <c r="D15" s="194" t="str">
        <f>IF('About Databook'!$A$15='About Databook'!$C$63,Toggle!C805,Toggle!T805)</f>
        <v>(7) volatile organic compounds (VOCs)</v>
      </c>
      <c r="E15" s="387"/>
      <c r="F15" s="387"/>
    </row>
    <row r="16" spans="2:6" ht="28.25" customHeight="1" x14ac:dyDescent="0.3">
      <c r="B16" s="390" t="str">
        <f>IF('About Databook'!$A$15='About Databook'!$C$63,Toggle!A806,Toggle!R806)</f>
        <v>Energy Management</v>
      </c>
      <c r="C16" s="193" t="str">
        <f>IF('About Databook'!$A$15='About Databook'!$C$63,Toggle!B806,Toggle!S806)</f>
        <v>EM-MM-130a.1</v>
      </c>
      <c r="D16" s="181" t="str">
        <f>IF('About Databook'!$A$15='About Databook'!$C$63,Toggle!C806,Toggle!T806)</f>
        <v>(1) Total energy consumed</v>
      </c>
      <c r="E16" s="388" t="str">
        <f>IF('About Databook'!$A$15='About Databook'!$C$63,Toggle!D806,Toggle!U806)</f>
        <v>Section VIII. Climate and energy, subsection Energy consumption</v>
      </c>
      <c r="F16" s="388" t="str">
        <f>IF('About Databook'!$A$15='About Databook'!$C$63,Toggle!E806,Toggle!V806)</f>
        <v>Climate Change and Energy Consumption Tab</v>
      </c>
    </row>
    <row r="17" spans="2:6" x14ac:dyDescent="0.3">
      <c r="B17" s="390"/>
      <c r="D17" s="181" t="str">
        <f>IF('About Databook'!$A$15='About Databook'!$C$63,Toggle!C807,Toggle!T807)</f>
        <v>(2) percentage grid electricity</v>
      </c>
      <c r="E17" s="386"/>
      <c r="F17" s="386"/>
    </row>
    <row r="18" spans="2:6" x14ac:dyDescent="0.3">
      <c r="B18" s="181"/>
      <c r="D18" s="181" t="str">
        <f>IF('About Databook'!$A$15='About Databook'!$C$63,Toggle!C808,Toggle!T808)</f>
        <v>(3) percentage renewable</v>
      </c>
      <c r="E18" s="387"/>
      <c r="F18" s="387"/>
    </row>
    <row r="19" spans="2:6" ht="28.25" customHeight="1" x14ac:dyDescent="0.3">
      <c r="B19" s="391" t="str">
        <f>IF('About Databook'!$A$15='About Databook'!$C$63,Toggle!A809,Toggle!R809)</f>
        <v>Water Management</v>
      </c>
      <c r="C19" s="201" t="str">
        <f>IF('About Databook'!$A$15='About Databook'!$C$63,Toggle!B809,Toggle!S809)</f>
        <v>EM-MM-140a.1</v>
      </c>
      <c r="D19" s="191" t="str">
        <f>IF('About Databook'!$A$15='About Databook'!$C$63,Toggle!C809,Toggle!T809)</f>
        <v>Total fresh water withdrawn</v>
      </c>
      <c r="E19" s="388" t="str">
        <f>IF('About Databook'!$A$15='About Databook'!$C$63,Toggle!D809,Toggle!U809)</f>
        <v>Section VII. Environmental responsibility, subsection Use of water resources</v>
      </c>
      <c r="F19" s="383" t="str">
        <f>IF('About Databook'!$A$15='About Databook'!$C$63,Toggle!E809,Toggle!V809)</f>
        <v>Environment Tab, Data across projects Tab</v>
      </c>
    </row>
    <row r="20" spans="2:6" x14ac:dyDescent="0.3">
      <c r="B20" s="390"/>
      <c r="D20" s="181" t="str">
        <f>IF('About Databook'!$A$15='About Databook'!$C$63,Toggle!C810,Toggle!T810)</f>
        <v>Total fresh water consumed</v>
      </c>
      <c r="E20" s="386"/>
      <c r="F20" s="384"/>
    </row>
    <row r="21" spans="2:6" x14ac:dyDescent="0.3">
      <c r="B21" s="390"/>
      <c r="D21" s="181" t="str">
        <f>IF('About Databook'!$A$15='About Databook'!$C$63,Toggle!C811,Toggle!T811)</f>
        <v>Percentage of each in regions with High or Extremely High Baseline Water Stress</v>
      </c>
      <c r="E21" s="387"/>
      <c r="F21" s="385"/>
    </row>
    <row r="22" spans="2:6" x14ac:dyDescent="0.3">
      <c r="B22" s="392"/>
      <c r="C22" s="203" t="str">
        <f>IF('About Databook'!$A$15='About Databook'!$C$63,Toggle!B812,Toggle!S812)</f>
        <v>EM-MM-140a.2</v>
      </c>
      <c r="D22" s="197" t="str">
        <f>IF('About Databook'!$A$15='About Databook'!$C$63,Toggle!C812,Toggle!T812)</f>
        <v>Number of incidents of non-compliance associated with water quality permits, standards, and regulations</v>
      </c>
      <c r="E22" s="191" t="str">
        <f>IF('About Databook'!$A$15='About Databook'!$C$63,Toggle!D812,Toggle!U812)</f>
        <v>No incidents reported</v>
      </c>
      <c r="F22" s="196" t="str">
        <f>IF('About Databook'!$A$15='About Databook'!$C$63,Toggle!E812,Toggle!V812)</f>
        <v>No incidents reported</v>
      </c>
    </row>
    <row r="23" spans="2:6" ht="28.25" customHeight="1" x14ac:dyDescent="0.3">
      <c r="B23" s="391" t="str">
        <f>IF('About Databook'!$A$15='About Databook'!$C$63,Toggle!A813,Toggle!R813)</f>
        <v>Waste &amp; Hazardous Materials Management</v>
      </c>
      <c r="C23" s="203" t="str">
        <f>IF('About Databook'!$A$15='About Databook'!$C$63,Toggle!B813,Toggle!S813)</f>
        <v>EM-MM-150a.4</v>
      </c>
      <c r="D23" s="197" t="str">
        <f>IF('About Databook'!$A$15='About Databook'!$C$63,Toggle!C813,Toggle!T813)</f>
        <v>Total weight of non-mineral waste generated</v>
      </c>
      <c r="E23" s="388" t="str">
        <f>IF('About Databook'!$A$15='About Databook'!$C$63,Toggle!D813,Toggle!U813)</f>
        <v>Section VII. Environmental responsibility, subsection Waste management</v>
      </c>
      <c r="F23" s="383" t="str">
        <f>IF('About Databook'!$A$15='About Databook'!$C$63,Toggle!E813,Toggle!V813)</f>
        <v>Environment Tab</v>
      </c>
    </row>
    <row r="24" spans="2:6" x14ac:dyDescent="0.3">
      <c r="B24" s="390"/>
      <c r="C24" s="203" t="str">
        <f>IF('About Databook'!$A$15='About Databook'!$C$63,Toggle!B814,Toggle!S814)</f>
        <v>EM-MM-150a.5</v>
      </c>
      <c r="D24" s="197" t="str">
        <f>IF('About Databook'!$A$15='About Databook'!$C$63,Toggle!C814,Toggle!T814)</f>
        <v>Total weight of tailings produced</v>
      </c>
      <c r="E24" s="386"/>
      <c r="F24" s="384"/>
    </row>
    <row r="25" spans="2:6" x14ac:dyDescent="0.3">
      <c r="B25" s="390"/>
      <c r="C25" s="203" t="str">
        <f>IF('About Databook'!$A$15='About Databook'!$C$63,Toggle!B815,Toggle!S815)</f>
        <v>EM-MM-150a.6</v>
      </c>
      <c r="D25" s="197" t="str">
        <f>IF('About Databook'!$A$15='About Databook'!$C$63,Toggle!C815,Toggle!T815)</f>
        <v>Total weight of waste rock generated</v>
      </c>
      <c r="E25" s="386"/>
      <c r="F25" s="384"/>
    </row>
    <row r="26" spans="2:6" x14ac:dyDescent="0.3">
      <c r="B26" s="390"/>
      <c r="C26" s="203" t="str">
        <f>IF('About Databook'!$A$15='About Databook'!$C$63,Toggle!B816,Toggle!S816)</f>
        <v>EM-MM-150a.7</v>
      </c>
      <c r="D26" s="197" t="str">
        <f>IF('About Databook'!$A$15='About Databook'!$C$63,Toggle!C816,Toggle!T816)</f>
        <v>Total weight of hazardous waste generated</v>
      </c>
      <c r="E26" s="386"/>
      <c r="F26" s="384"/>
    </row>
    <row r="27" spans="2:6" x14ac:dyDescent="0.3">
      <c r="B27" s="390"/>
      <c r="C27" s="203" t="str">
        <f>IF('About Databook'!$A$15='About Databook'!$C$63,Toggle!B817,Toggle!S817)</f>
        <v>EM-MM-150a.8</v>
      </c>
      <c r="D27" s="197" t="str">
        <f>IF('About Databook'!$A$15='About Databook'!$C$63,Toggle!C817,Toggle!T817)</f>
        <v>Total weight of hazardous waste recycled</v>
      </c>
      <c r="E27" s="387"/>
      <c r="F27" s="385"/>
    </row>
    <row r="28" spans="2:6" x14ac:dyDescent="0.3">
      <c r="B28" s="390"/>
      <c r="C28" s="203" t="str">
        <f>IF('About Databook'!$A$15='About Databook'!$C$63,Toggle!B818,Toggle!S818)</f>
        <v>EM-MM-150a.9</v>
      </c>
      <c r="D28" s="197" t="str">
        <f>IF('About Databook'!$A$15='About Databook'!$C$63,Toggle!C818,Toggle!T818)</f>
        <v>Number of significant incidents associated with hazardous materials and waste management</v>
      </c>
      <c r="E28" s="389" t="str">
        <f>IF('About Databook'!$A$15='About Databook'!$C$63,Toggle!D818,Toggle!U818)</f>
        <v>No incidents reported</v>
      </c>
      <c r="F28" s="389"/>
    </row>
    <row r="29" spans="2:6" ht="28" x14ac:dyDescent="0.3">
      <c r="B29" s="390"/>
      <c r="C29" s="201" t="str">
        <f>IF('About Databook'!$A$15='About Databook'!$C$63,Toggle!B819,Toggle!S819)</f>
        <v>EM-MM150a.10</v>
      </c>
      <c r="D29" s="191" t="str">
        <f>IF('About Databook'!$A$15='About Databook'!$C$63,Toggle!C819,Toggle!T819)</f>
        <v>Description of waste and hazardous materials management policies and procedures for active and inactive operations</v>
      </c>
      <c r="E29" s="191" t="str">
        <f>IF('About Databook'!$A$15='About Databook'!$C$63,Toggle!D819,Toggle!U819)</f>
        <v>Section VII. Environmental responsibility, subsection Waste management</v>
      </c>
      <c r="F29" s="196" t="s">
        <v>10</v>
      </c>
    </row>
    <row r="30" spans="2:6" ht="28" x14ac:dyDescent="0.3">
      <c r="B30" s="391" t="str">
        <f>IF('About Databook'!$A$15='About Databook'!$C$63,Toggle!A820,Toggle!R820)</f>
        <v>Biodiversity Impacts</v>
      </c>
      <c r="C30" s="201" t="str">
        <f>IF('About Databook'!$A$15='About Databook'!$C$63,Toggle!B820,Toggle!S820)</f>
        <v>EM-MM-160a.1</v>
      </c>
      <c r="D30" s="191" t="str">
        <f>IF('About Databook'!$A$15='About Databook'!$C$63,Toggle!C820,Toggle!T820)</f>
        <v>Description of environmental management policies and practices for active sites</v>
      </c>
      <c r="E30" s="191" t="str">
        <f>IF('About Databook'!$A$15='About Databook'!$C$63,Toggle!D820,Toggle!U820)</f>
        <v xml:space="preserve">Section VII. Environmental responsibility, subsection Land conservationand biodiversity </v>
      </c>
      <c r="F30" s="196" t="s">
        <v>10</v>
      </c>
    </row>
    <row r="31" spans="2:6" ht="28.25" customHeight="1" x14ac:dyDescent="0.3">
      <c r="B31" s="390"/>
      <c r="C31" s="201" t="str">
        <f>IF('About Databook'!$A$15='About Databook'!$C$63,Toggle!B821,Toggle!S821)</f>
        <v>EM-MM-160a.2</v>
      </c>
      <c r="D31" s="191" t="str">
        <f>IF('About Databook'!$A$15='About Databook'!$C$63,Toggle!C821,Toggle!T821)</f>
        <v>Percentage of mine sites where acid rock drainage is:</v>
      </c>
      <c r="E31" s="388" t="str">
        <f>IF('About Databook'!$A$15='About Databook'!$C$63,Toggle!D821,Toggle!U821)</f>
        <v>Section VII. Environmental responsibility, subsection Waste management</v>
      </c>
      <c r="F31" s="383" t="s">
        <v>10</v>
      </c>
    </row>
    <row r="32" spans="2:6" x14ac:dyDescent="0.3">
      <c r="B32" s="390"/>
      <c r="D32" s="181" t="str">
        <f>IF('About Databook'!$A$15='About Databook'!$C$63,Toggle!C822,Toggle!T822)</f>
        <v>(1) predicted to occur</v>
      </c>
      <c r="E32" s="386"/>
      <c r="F32" s="384"/>
    </row>
    <row r="33" spans="2:6" x14ac:dyDescent="0.3">
      <c r="B33" s="390"/>
      <c r="D33" s="181" t="str">
        <f>IF('About Databook'!$A$15='About Databook'!$C$63,Toggle!C823,Toggle!T823)</f>
        <v>(2) actively mitigated</v>
      </c>
      <c r="E33" s="386"/>
      <c r="F33" s="384"/>
    </row>
    <row r="34" spans="2:6" x14ac:dyDescent="0.3">
      <c r="B34" s="390"/>
      <c r="C34" s="199"/>
      <c r="D34" s="194" t="str">
        <f>IF('About Databook'!$A$15='About Databook'!$C$63,Toggle!C824,Toggle!T824)</f>
        <v>(3) under treatment or remediation</v>
      </c>
      <c r="E34" s="387"/>
      <c r="F34" s="385"/>
    </row>
    <row r="35" spans="2:6" ht="28.25" customHeight="1" x14ac:dyDescent="0.3">
      <c r="B35" s="390"/>
      <c r="C35" s="193" t="str">
        <f>IF('About Databook'!$A$15='About Databook'!$C$63,Toggle!B825,Toggle!S825)</f>
        <v>EM-MM-160a.3</v>
      </c>
      <c r="D35" s="181" t="str">
        <f>IF('About Databook'!$A$15='About Databook'!$C$63,Toggle!C825,Toggle!T825)</f>
        <v>Percentage of:</v>
      </c>
      <c r="E35" s="388" t="str">
        <f>IF('About Databook'!$A$15='About Databook'!$C$63,Toggle!D825,Toggle!U825)</f>
        <v xml:space="preserve">Section VII. Environmental responsibility, subsection Land conservationand biodiversity </v>
      </c>
      <c r="F35" s="383" t="s">
        <v>10</v>
      </c>
    </row>
    <row r="36" spans="2:6" x14ac:dyDescent="0.3">
      <c r="B36" s="390"/>
      <c r="D36" s="181" t="str">
        <f>IF('About Databook'!$A$15='About Databook'!$C$63,Toggle!C826,Toggle!T826)</f>
        <v>(1) proved reserves in or near sites with protected conservation status or endangered species habitat</v>
      </c>
      <c r="E36" s="386"/>
      <c r="F36" s="384"/>
    </row>
    <row r="37" spans="2:6" x14ac:dyDescent="0.3">
      <c r="B37" s="392"/>
      <c r="C37" s="199"/>
      <c r="D37" s="194" t="str">
        <f>IF('About Databook'!$A$15='About Databook'!$C$63,Toggle!C827,Toggle!T827)</f>
        <v>(2) probable reserves in or near sites with protected conservation status or endangered species habitat</v>
      </c>
      <c r="E37" s="387"/>
      <c r="F37" s="385"/>
    </row>
    <row r="38" spans="2:6" ht="28.25" customHeight="1" x14ac:dyDescent="0.3">
      <c r="B38" s="391" t="str">
        <f>IF('About Databook'!$A$15='About Databook'!$C$63,Toggle!A828,Toggle!R828)</f>
        <v>Security, Human Rights &amp; Rights of Indigenous Peoples</v>
      </c>
      <c r="C38" s="201" t="str">
        <f>IF('About Databook'!$A$15='About Databook'!$C$63,Toggle!B828,Toggle!S828)</f>
        <v>EM-MM-210a.1</v>
      </c>
      <c r="D38" s="191" t="str">
        <f>IF('About Databook'!$A$15='About Databook'!$C$63,Toggle!C828,Toggle!T828)</f>
        <v>Percentage of:</v>
      </c>
      <c r="E38" s="388" t="str">
        <f>IF('About Databook'!$A$15='About Databook'!$C$63,Toggle!D828,Toggle!U828)</f>
        <v>The share of proven and probable ore reserves within or near conflict zones is absent</v>
      </c>
      <c r="F38" s="388"/>
    </row>
    <row r="39" spans="2:6" x14ac:dyDescent="0.3">
      <c r="B39" s="390"/>
      <c r="D39" s="181" t="str">
        <f>IF('About Databook'!$A$15='About Databook'!$C$63,Toggle!C829,Toggle!T829)</f>
        <v>(1) proved reserves in or near areas of conflict</v>
      </c>
      <c r="E39" s="386"/>
      <c r="F39" s="386"/>
    </row>
    <row r="40" spans="2:6" x14ac:dyDescent="0.3">
      <c r="B40" s="390"/>
      <c r="C40" s="199"/>
      <c r="D40" s="194" t="str">
        <f>IF('About Databook'!$A$15='About Databook'!$C$63,Toggle!C830,Toggle!T830)</f>
        <v>(2) probable reserves in or near areas of conflict</v>
      </c>
      <c r="E40" s="387"/>
      <c r="F40" s="387"/>
    </row>
    <row r="41" spans="2:6" ht="14.15" customHeight="1" x14ac:dyDescent="0.3">
      <c r="B41" s="390"/>
      <c r="C41" s="193" t="str">
        <f>IF('About Databook'!$A$15='About Databook'!$C$63,Toggle!B831,Toggle!S831)</f>
        <v>EM-MM-210a.2</v>
      </c>
      <c r="D41" s="181" t="str">
        <f>IF('About Databook'!$A$15='About Databook'!$C$63,Toggle!C831,Toggle!T831)</f>
        <v>Percentage of:</v>
      </c>
      <c r="E41" s="388" t="str">
        <f>IF('About Databook'!$A$15='About Databook'!$C$63,Toggle!D831,Toggle!U831)</f>
        <v>The share of proven and probable ore reserves within or near the territories inhabited by indigenous peoples is absent.</v>
      </c>
      <c r="F41" s="388"/>
    </row>
    <row r="42" spans="2:6" x14ac:dyDescent="0.3">
      <c r="B42" s="390"/>
      <c r="C42" s="193"/>
      <c r="D42" s="181" t="str">
        <f>IF('About Databook'!$A$15='About Databook'!$C$63,Toggle!C832,Toggle!T832)</f>
        <v>(1) proved reserves in or near indigenous land</v>
      </c>
      <c r="E42" s="386"/>
      <c r="F42" s="386"/>
    </row>
    <row r="43" spans="2:6" x14ac:dyDescent="0.3">
      <c r="B43" s="390"/>
      <c r="D43" s="181" t="str">
        <f>IF('About Databook'!$A$15='About Databook'!$C$63,Toggle!C833,Toggle!T833)</f>
        <v>(2) probable reserves in or near indigenous land</v>
      </c>
      <c r="E43" s="387"/>
      <c r="F43" s="387"/>
    </row>
    <row r="44" spans="2:6" ht="28.25" customHeight="1" x14ac:dyDescent="0.3">
      <c r="B44" s="392"/>
      <c r="C44" s="205" t="str">
        <f>IF('About Databook'!$A$15='About Databook'!$C$63,Toggle!B834,Toggle!S834)</f>
        <v>EM-MM-210a.3</v>
      </c>
      <c r="D44" s="206" t="str">
        <f>IF('About Databook'!$A$15='About Databook'!$C$63,Toggle!C834,Toggle!T834)</f>
        <v>Discussion of engagement processes and due diligence practices with respect to human rights, indigenous rights, and operation in areas of conflict</v>
      </c>
      <c r="E44" s="206" t="s">
        <v>10</v>
      </c>
      <c r="F44" s="207" t="s">
        <v>10</v>
      </c>
    </row>
    <row r="45" spans="2:6" ht="28" x14ac:dyDescent="0.3">
      <c r="B45" s="391" t="str">
        <f>IF('About Databook'!$A$15='About Databook'!$C$63,Toggle!A835,Toggle!R835)</f>
        <v>Community Relations</v>
      </c>
      <c r="C45" s="247" t="str">
        <f>IF('About Databook'!$A$15='About Databook'!$C$63,Toggle!B835,Toggle!S835)</f>
        <v>EM-MM-210b.1</v>
      </c>
      <c r="D45" s="248" t="str">
        <f>IF('About Databook'!$A$15='About Databook'!$C$63,Toggle!C835,Toggle!T835)</f>
        <v>Discussion of process to manage risks and opportunities associated with community rights and interests</v>
      </c>
      <c r="E45" s="248" t="str">
        <f>IF('About Databook'!$A$15='About Databook'!$C$63,Toggle!D835,Toggle!U835)</f>
        <v>Section IV. Contribution to social and economic development, subsection Regional engagement</v>
      </c>
      <c r="F45" s="249" t="s">
        <v>10</v>
      </c>
    </row>
    <row r="46" spans="2:6" x14ac:dyDescent="0.3">
      <c r="B46" s="392"/>
      <c r="C46" s="202" t="str">
        <f>IF('About Databook'!$A$15='About Databook'!$C$63,Toggle!B836,Toggle!S836)</f>
        <v>EM-MM-210b.2</v>
      </c>
      <c r="D46" s="194" t="str">
        <f>IF('About Databook'!$A$15='About Databook'!$C$63,Toggle!C836,Toggle!T836)</f>
        <v>Number and duration of non-technical delays</v>
      </c>
      <c r="E46" s="194" t="str">
        <f>IF('About Databook'!$A$15='About Databook'!$C$63,Toggle!D836,Toggle!U836)</f>
        <v>Absent</v>
      </c>
      <c r="F46" s="195" t="s">
        <v>10</v>
      </c>
    </row>
    <row r="47" spans="2:6" x14ac:dyDescent="0.3">
      <c r="B47" s="393" t="str">
        <f>IF('About Databook'!$A$15='About Databook'!$C$63,Toggle!A837,Toggle!R837)</f>
        <v>Labor Relations</v>
      </c>
      <c r="C47" s="203" t="str">
        <f>IF('About Databook'!$A$15='About Databook'!$C$63,Toggle!B837,Toggle!S837)</f>
        <v>EM-MM-310a.1</v>
      </c>
      <c r="D47" s="197" t="str">
        <f>IF('About Databook'!$A$15='About Databook'!$C$63,Toggle!C837,Toggle!T837)</f>
        <v>Percentage of active workforce employed under collective agreements</v>
      </c>
      <c r="E47" s="197" t="str">
        <f>IF('About Databook'!$A$15='About Databook'!$C$63,Toggle!D837,Toggle!U837)</f>
        <v>Section V. Well-being of our employees, subsection HR management</v>
      </c>
      <c r="F47" s="204" t="str">
        <f>IF('About Databook'!$A$15='About Databook'!$C$63,Toggle!E837,Toggle!V837)</f>
        <v>Our People Tab</v>
      </c>
    </row>
    <row r="48" spans="2:6" ht="28" x14ac:dyDescent="0.3">
      <c r="B48" s="393"/>
      <c r="C48" s="203" t="str">
        <f>IF('About Databook'!$A$15='About Databook'!$C$63,Toggle!B838,Toggle!S838)</f>
        <v>EM-MM-310a.2</v>
      </c>
      <c r="D48" s="197" t="str">
        <f>IF('About Databook'!$A$15='About Databook'!$C$63,Toggle!C838,Toggle!T838)</f>
        <v>Number and duration of strikes and lockouts</v>
      </c>
      <c r="E48" s="197" t="str">
        <f>IF('About Databook'!$A$15='About Databook'!$C$63,Toggle!D838,Toggle!U838)</f>
        <v>Section IV. Contribution to social and economic development, subsection Regional engagement</v>
      </c>
      <c r="F48" s="204" t="s">
        <v>10</v>
      </c>
    </row>
    <row r="49" spans="2:6" ht="28.25" customHeight="1" x14ac:dyDescent="0.3">
      <c r="B49" s="393" t="str">
        <f>IF('About Databook'!$A$15='About Databook'!$C$63,Toggle!A839,Toggle!R839)</f>
        <v>Workforce Health &amp; Safety</v>
      </c>
      <c r="C49" s="201" t="str">
        <f>IF('About Databook'!$A$15='About Databook'!$C$63,Toggle!B839,Toggle!S839)</f>
        <v>EM-MM-320a.1</v>
      </c>
      <c r="D49" s="191" t="str">
        <f>IF('About Databook'!$A$15='About Databook'!$C$63,Toggle!C839,Toggle!T839)</f>
        <v>(1) All-incidence rate</v>
      </c>
      <c r="E49" s="388" t="str">
        <f>IF('About Databook'!$A$15='About Databook'!$C$63,Toggle!D839,Toggle!U839)</f>
        <v>Section V. Well-being of our employees, subsection Safety and health</v>
      </c>
      <c r="F49" s="196" t="str">
        <f>IF('About Databook'!$A$15='About Databook'!$C$63,Toggle!E839,Toggle!V839)</f>
        <v>Safety Tab, Data across projects Tab</v>
      </c>
    </row>
    <row r="50" spans="2:6" x14ac:dyDescent="0.3">
      <c r="B50" s="393"/>
      <c r="D50" s="181" t="str">
        <f>IF('About Databook'!$A$15='About Databook'!$C$63,Toggle!C840,Toggle!T840)</f>
        <v>(2) fatality rate</v>
      </c>
      <c r="E50" s="386"/>
      <c r="F50" s="183" t="str">
        <f>IF('About Databook'!$A$15='About Databook'!$C$63,Toggle!E840,Toggle!V840)</f>
        <v>Safety Tab, Data across projects Tab</v>
      </c>
    </row>
    <row r="51" spans="2:6" x14ac:dyDescent="0.3">
      <c r="B51" s="393"/>
      <c r="D51" s="181" t="str">
        <f>IF('About Databook'!$A$15='About Databook'!$C$63,Toggle!C841,Toggle!T841)</f>
        <v>(3) near miss frequency rate (NMFR)</v>
      </c>
      <c r="E51" s="386"/>
      <c r="F51" s="183" t="s">
        <v>10</v>
      </c>
    </row>
    <row r="52" spans="2:6" ht="28" x14ac:dyDescent="0.3">
      <c r="B52" s="393"/>
      <c r="C52" s="199"/>
      <c r="D52" s="194" t="str">
        <f>IF('About Databook'!$A$15='About Databook'!$C$63,Toggle!C842,Toggle!T842)</f>
        <v>(4) average hours of health, safety, and emergency response training for (a) direct employees and (b) contract employees</v>
      </c>
      <c r="E52" s="387"/>
      <c r="F52" s="183" t="str">
        <f>IF('About Databook'!$A$15='About Databook'!$C$63,Toggle!E842,Toggle!V842)</f>
        <v>Safety Tab</v>
      </c>
    </row>
    <row r="53" spans="2:6" ht="28" x14ac:dyDescent="0.3">
      <c r="B53" s="393" t="str">
        <f>IF('About Databook'!$A$15='About Databook'!$C$63,Toggle!A843,Toggle!R843)</f>
        <v>Business Ethics &amp; Transparency</v>
      </c>
      <c r="C53" s="203" t="str">
        <f>IF('About Databook'!$A$15='About Databook'!$C$63,Toggle!B843,Toggle!S843)</f>
        <v>EM-MM-510a.1</v>
      </c>
      <c r="D53" s="197" t="str">
        <f>IF('About Databook'!$A$15='About Databook'!$C$63,Toggle!C843,Toggle!T843)</f>
        <v>Description of the management system for prevention of corruption and bribery throughout the value chain</v>
      </c>
      <c r="E53" s="197" t="str">
        <f>IF('About Databook'!$A$15='About Databook'!$C$63,Toggle!D843,Toggle!U843)</f>
        <v>Section III. Corporate governance, subsection Business ethics and compliance</v>
      </c>
      <c r="F53" s="204" t="s">
        <v>10</v>
      </c>
    </row>
    <row r="54" spans="2:6" x14ac:dyDescent="0.3">
      <c r="B54" s="393"/>
      <c r="C54" s="203" t="str">
        <f>IF('About Databook'!$A$15='About Databook'!$C$63,Toggle!B844,Toggle!S844)</f>
        <v>EM-MM-510a.2</v>
      </c>
      <c r="D54" s="197" t="str">
        <f>IF('About Databook'!$A$15='About Databook'!$C$63,Toggle!C844,Toggle!T844)</f>
        <v>Production in countries that have the 20 lowest rankings in the Corruption Perception Index</v>
      </c>
      <c r="E54" s="389" t="str">
        <f>IF('About Databook'!$A$15='About Databook'!$C$63,Toggle!D844,Toggle!U844)</f>
        <v>Production in such countries is not carried out.</v>
      </c>
      <c r="F54" s="389"/>
    </row>
    <row r="55" spans="2:6" ht="78" customHeight="1" x14ac:dyDescent="0.3">
      <c r="B55" s="393" t="str">
        <f>IF('About Databook'!$A$15='About Databook'!$C$63,Toggle!A845,Toggle!R845)</f>
        <v>Tailings Storage Facilities Management</v>
      </c>
      <c r="C55" s="203" t="str">
        <f>IF('About Databook'!$A$15='About Databook'!$C$63,Toggle!B845,Toggle!S845)</f>
        <v>EM-MM-540a.1</v>
      </c>
      <c r="D55" s="197" t="str">
        <f>IF('About Databook'!$A$15='About Databook'!$C$63,Toggle!C845,Toggle!T845)</f>
        <v>Tailings storage facility inventory table: (1) facility name, (2) location, (3) ownership status, (4) operational status, (5) construction method, (6) maximum permitted storage capacity, (7) current amount of tailings stored, (8) consequence classification, (9) date of most recent independent technical review, (10) material findings, (11) mitigation measures, (12) site-specific EPRP</v>
      </c>
      <c r="E55" s="197" t="str">
        <f>IF('About Databook'!$A$15='About Databook'!$C$63,Toggle!D845,Toggle!U845)</f>
        <v>Section VII. Environmental responsibility, subsection Waste management</v>
      </c>
      <c r="F55" s="204" t="s">
        <v>10</v>
      </c>
    </row>
    <row r="56" spans="2:6" ht="28" x14ac:dyDescent="0.3">
      <c r="B56" s="393"/>
      <c r="C56" s="203" t="str">
        <f>IF('About Databook'!$A$15='About Databook'!$C$63,Toggle!B846,Toggle!S846)</f>
        <v>EM-MM-540a.2</v>
      </c>
      <c r="D56" s="197" t="str">
        <f>IF('About Databook'!$A$15='About Databook'!$C$63,Toggle!C846,Toggle!T846)</f>
        <v>Summary of tailings management systems and governance structure used to monitor and maintain the stability of tailings storage facilities</v>
      </c>
      <c r="E56" s="197" t="str">
        <f>IF('About Databook'!$A$15='About Databook'!$C$63,Toggle!D846,Toggle!U846)</f>
        <v>Section VII. Environmental responsibility, subsection Waste management</v>
      </c>
      <c r="F56" s="204" t="s">
        <v>10</v>
      </c>
    </row>
    <row r="57" spans="2:6" x14ac:dyDescent="0.3">
      <c r="B57" s="393"/>
      <c r="C57" s="203" t="str">
        <f>IF('About Databook'!$A$15='About Databook'!$C$63,Toggle!B847,Toggle!S847)</f>
        <v>EM-MM-540a.3</v>
      </c>
      <c r="D57" s="197" t="str">
        <f>IF('About Databook'!$A$15='About Databook'!$C$63,Toggle!C847,Toggle!T847)</f>
        <v>Approach to development of Emergency Preparedness and Response Plans (EPRPs) for tailings storage facilities</v>
      </c>
      <c r="E57" s="197" t="str">
        <f>IF('About Databook'!$A$15='About Databook'!$C$63,Toggle!D847,Toggle!U847)</f>
        <v>Section VII. Environmental responsibility, subsection Waste management</v>
      </c>
      <c r="F57" s="204" t="s">
        <v>10</v>
      </c>
    </row>
    <row r="58" spans="2:6" x14ac:dyDescent="0.3">
      <c r="B58" s="393" t="str">
        <f>IF('About Databook'!$A$15='About Databook'!$C$63,Toggle!A848,Toggle!R848)</f>
        <v>Activity Metric</v>
      </c>
      <c r="C58" s="201" t="str">
        <f>IF('About Databook'!$A$15='About Databook'!$C$63,Toggle!B848,Toggle!S848)</f>
        <v>EM-MM-000.A</v>
      </c>
      <c r="D58" s="191" t="str">
        <f>IF('About Databook'!$A$15='About Databook'!$C$63,Toggle!C848,Toggle!T848)</f>
        <v>Production of:</v>
      </c>
      <c r="E58" s="388" t="str">
        <f>IF('About Databook'!$A$15='About Databook'!$C$63,Toggle!D848,Toggle!U848)</f>
        <v>Section I. About the Company</v>
      </c>
      <c r="F58" s="380" t="str">
        <f>IF('About Databook'!$A$15='About Databook'!$C$63,Toggle!E848,Toggle!V848)</f>
        <v>Socio-economic development Tab, Data across projects Tab</v>
      </c>
    </row>
    <row r="59" spans="2:6" x14ac:dyDescent="0.3">
      <c r="B59" s="393"/>
      <c r="D59" s="181" t="str">
        <f>IF('About Databook'!$A$15='About Databook'!$C$63,Toggle!C849,Toggle!T849)</f>
        <v>(1) metal ores</v>
      </c>
      <c r="E59" s="386"/>
      <c r="F59" s="381"/>
    </row>
    <row r="60" spans="2:6" x14ac:dyDescent="0.3">
      <c r="B60" s="393"/>
      <c r="C60" s="199"/>
      <c r="D60" s="194" t="str">
        <f>IF('About Databook'!$A$15='About Databook'!$C$63,Toggle!C850,Toggle!T850)</f>
        <v>(2) finished metal products</v>
      </c>
      <c r="E60" s="387"/>
      <c r="F60" s="382"/>
    </row>
    <row r="61" spans="2:6" x14ac:dyDescent="0.3">
      <c r="B61" s="393"/>
      <c r="C61" s="203" t="str">
        <f>IF('About Databook'!$A$15='About Databook'!$C$63,Toggle!B851,Toggle!S851)</f>
        <v>EM-MM-000.B</v>
      </c>
      <c r="D61" s="197" t="str">
        <f>IF('About Databook'!$A$15='About Databook'!$C$63,Toggle!C851,Toggle!T851)</f>
        <v>Total number of employees, percentage contractors</v>
      </c>
      <c r="E61" s="197" t="str">
        <f>IF('About Databook'!$A$15='About Databook'!$C$63,Toggle!D851,Toggle!U851)</f>
        <v>Section V. Well-being of our employees, subsection HR management</v>
      </c>
      <c r="F61" s="204" t="str">
        <f>IF('About Databook'!$A$15='About Databook'!$C$63,Toggle!E851,Toggle!V851)</f>
        <v>Our People Tab, Data across projects Tab</v>
      </c>
    </row>
  </sheetData>
  <sheetProtection algorithmName="SHA-512" hashValue="8zNmk8YXNrvkxQZwbsjKc0Q7xiJmnTPN8tW/IJ/oByLrUCXqk1cdlu0JtdP3Qk5F2PBEZ65kXq05ASwnwF8zDQ==" saltValue="5DEq4LBzwGN36/eho9x7ww==" spinCount="100000" sheet="1" objects="1" scenarios="1" selectLockedCells="1"/>
  <mergeCells count="33">
    <mergeCell ref="E16:E18"/>
    <mergeCell ref="E19:E21"/>
    <mergeCell ref="E23:E27"/>
    <mergeCell ref="E28:F28"/>
    <mergeCell ref="B30:B37"/>
    <mergeCell ref="B19:B22"/>
    <mergeCell ref="B23:B29"/>
    <mergeCell ref="B5:B6"/>
    <mergeCell ref="B7:B15"/>
    <mergeCell ref="B16:B17"/>
    <mergeCell ref="B58:B61"/>
    <mergeCell ref="B38:B44"/>
    <mergeCell ref="B45:B46"/>
    <mergeCell ref="B47:B48"/>
    <mergeCell ref="B49:B52"/>
    <mergeCell ref="B53:B54"/>
    <mergeCell ref="B55:B57"/>
    <mergeCell ref="F58:F60"/>
    <mergeCell ref="F31:F34"/>
    <mergeCell ref="F5:F6"/>
    <mergeCell ref="F8:F15"/>
    <mergeCell ref="F16:F18"/>
    <mergeCell ref="F19:F21"/>
    <mergeCell ref="F35:F37"/>
    <mergeCell ref="F23:F27"/>
    <mergeCell ref="E38:F40"/>
    <mergeCell ref="E31:E34"/>
    <mergeCell ref="E35:E37"/>
    <mergeCell ref="E41:F43"/>
    <mergeCell ref="E58:E60"/>
    <mergeCell ref="E54:F54"/>
    <mergeCell ref="E49:E52"/>
    <mergeCell ref="E8:E1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FACED-EEA0-47E5-880D-7C2C29C02229}">
  <sheetPr codeName="Sheet16"/>
  <dimension ref="B2:P10"/>
  <sheetViews>
    <sheetView showGridLines="0" zoomScale="115" zoomScaleNormal="115" workbookViewId="0">
      <selection activeCell="B13" sqref="B13"/>
    </sheetView>
  </sheetViews>
  <sheetFormatPr defaultColWidth="8.81640625" defaultRowHeight="14.5" x14ac:dyDescent="0.35"/>
  <cols>
    <col min="1" max="1" width="2" customWidth="1"/>
    <col min="2" max="2" width="74.453125" customWidth="1"/>
    <col min="16" max="16" width="12.1796875" customWidth="1"/>
  </cols>
  <sheetData>
    <row r="2" spans="2:16" ht="15.5" x14ac:dyDescent="0.35">
      <c r="B2" s="22" t="str">
        <f>IF('About Databook'!$A$15='About Databook'!$C$63,Toggle!A853,Toggle!R853)</f>
        <v>Reporting perimeter</v>
      </c>
      <c r="C2" s="22"/>
      <c r="D2" s="22"/>
      <c r="E2" s="22"/>
      <c r="F2" s="22"/>
      <c r="G2" s="22"/>
      <c r="H2" s="22"/>
      <c r="I2" s="22"/>
      <c r="J2" s="22"/>
      <c r="K2" s="22"/>
      <c r="L2" s="22"/>
      <c r="M2" s="22"/>
      <c r="N2" s="22"/>
      <c r="O2" s="22"/>
      <c r="P2" s="22"/>
    </row>
    <row r="4" spans="2:16" ht="34.5" customHeight="1" x14ac:dyDescent="0.35">
      <c r="B4" s="241" t="str">
        <f>IF('About Databook'!$A$15='About Databook'!$C$63,Toggle!A855,Toggle!R855)</f>
        <v xml:space="preserve">The boundaries of the "Environment" section include: </v>
      </c>
      <c r="C4" s="395" t="str">
        <f>IF('About Databook'!$A$15='About Databook'!$C$63,Toggle!B855,Toggle!S855)</f>
        <v>JSC "AK Altynalmas", JSC "Maikainzoloto", LLP "Altynalmas Technology", LLP "Aksu Technology", LLP "Kazakhaltyn Technology", LLP "Kazakhaltyn"</v>
      </c>
      <c r="D4" s="395"/>
      <c r="E4" s="395"/>
      <c r="F4" s="395"/>
      <c r="G4" s="395"/>
      <c r="H4" s="395"/>
      <c r="I4" s="395"/>
      <c r="J4" s="395"/>
      <c r="K4" s="395"/>
      <c r="L4" s="395"/>
      <c r="M4" s="395"/>
      <c r="N4" s="395"/>
      <c r="O4" s="395"/>
      <c r="P4" s="395"/>
    </row>
    <row r="5" spans="2:16" ht="36" customHeight="1" x14ac:dyDescent="0.35">
      <c r="B5" s="342" t="str">
        <f>IF('About Databook'!$A$15='About Databook'!$C$63,Toggle!A856,Toggle!R856)</f>
        <v>The boundaries of the "Climate and energy" section include:</v>
      </c>
      <c r="C5" s="395" t="str">
        <f>IF('About Databook'!$A$15='About Databook'!$C$63,Toggle!B856,Toggle!S856)</f>
        <v>JSC "AK Altynalmas", , JSC "Maikainzoloto", LLP "Altynalmas Technology", LLP "Aksu Technology", LLP "Kazakhaltyn Technology", LLP "Kazakhaltyn", LLP "AAMining"</v>
      </c>
      <c r="D5" s="395"/>
      <c r="E5" s="395"/>
      <c r="F5" s="395"/>
      <c r="G5" s="395"/>
      <c r="H5" s="395"/>
      <c r="I5" s="395"/>
      <c r="J5" s="395"/>
      <c r="K5" s="395"/>
      <c r="L5" s="395"/>
      <c r="M5" s="395"/>
      <c r="N5" s="395"/>
      <c r="O5" s="395"/>
      <c r="P5" s="395"/>
    </row>
    <row r="6" spans="2:16" ht="32.15" customHeight="1" x14ac:dyDescent="0.35">
      <c r="B6" s="241" t="str">
        <f>IF('About Databook'!$A$15='About Databook'!$C$63,Toggle!A857,Toggle!R857)</f>
        <v xml:space="preserve">The boundaries of the "Safety" section include: </v>
      </c>
      <c r="C6" s="395" t="str">
        <f>IF('About Databook'!$A$15='About Databook'!$C$63,Toggle!B857,Toggle!S857)</f>
        <v>JSC "AK Altynalmas", LLP "Altynalmas Technology", LLP "Aksu Technology", LLP "Kazakhaltyn Technology", LLP "Kazakhaltyn", LLP "AAMining"</v>
      </c>
      <c r="D6" s="395"/>
      <c r="E6" s="395"/>
      <c r="F6" s="395"/>
      <c r="G6" s="395"/>
      <c r="H6" s="395"/>
      <c r="I6" s="395"/>
      <c r="J6" s="395"/>
      <c r="K6" s="395"/>
      <c r="L6" s="395"/>
      <c r="M6" s="395"/>
      <c r="N6" s="395"/>
      <c r="O6" s="395"/>
      <c r="P6" s="395"/>
    </row>
    <row r="7" spans="2:16" ht="51" customHeight="1" x14ac:dyDescent="0.35">
      <c r="B7" s="241" t="str">
        <f>IF('About Databook'!$A$15='About Databook'!$C$63,Toggle!A858,Toggle!R858)</f>
        <v>The boundaries of the "Our people" section include:</v>
      </c>
      <c r="C7" s="395" t="str">
        <f>IF('About Databook'!$A$15='About Databook'!$C$63,Toggle!B858,Toggle!S858)</f>
        <v>JSC "AK Altynalmas", JSC "Maikainzoloto", LLP "Altynalmas Technology", LLP "Aksu Technology", LLP "Kazakhaltyn Technology", LLP "Kazakhaltyn", LLP "AAEngineering Group", LLP "AAMining", LLP "Kazakh Santechproject", LLP "Kazakhaltyn Service", LLP "ProMS", LLP "Hotel Stepnogorsk"</v>
      </c>
      <c r="D7" s="395"/>
      <c r="E7" s="395"/>
      <c r="F7" s="395"/>
      <c r="G7" s="395"/>
      <c r="H7" s="395"/>
      <c r="I7" s="395"/>
      <c r="J7" s="395"/>
      <c r="K7" s="395"/>
      <c r="L7" s="395"/>
      <c r="M7" s="395"/>
      <c r="N7" s="395"/>
      <c r="O7" s="395"/>
      <c r="P7" s="395"/>
    </row>
    <row r="8" spans="2:16" ht="50.15" customHeight="1" x14ac:dyDescent="0.35">
      <c r="B8" s="241" t="str">
        <f>IF('About Databook'!$A$15='About Databook'!$C$63,Toggle!A859,Toggle!R859)</f>
        <v>The boundaries of the "Socioeconomic development" section include:</v>
      </c>
      <c r="C8" s="395" t="str">
        <f>IF('About Databook'!$A$15='About Databook'!$C$63,Toggle!B859,Toggle!S859)</f>
        <v>JSC "AK Altynalmas", JSC "Maikainzoloto", LLP "Altynalmas Technology", LLP "Aksu Technology", LLP "Kazakhaltyn Technology", LLP "Kazakhaltyn", LLP "AAEngineering Group", LLP "AAMining", LLP "Proline Logistics", LLP "Kazakh Santechproject", LLP "Kazakhaltyn Service", LLP "ProMS", LLP "Hotel Stepnogorsk"</v>
      </c>
      <c r="D8" s="395"/>
      <c r="E8" s="395"/>
      <c r="F8" s="395"/>
      <c r="G8" s="395"/>
      <c r="H8" s="395"/>
      <c r="I8" s="395"/>
      <c r="J8" s="395"/>
      <c r="K8" s="395"/>
      <c r="L8" s="395"/>
      <c r="M8" s="395"/>
      <c r="N8" s="395"/>
      <c r="O8" s="395"/>
      <c r="P8" s="395"/>
    </row>
    <row r="9" spans="2:16" ht="38.5" customHeight="1" x14ac:dyDescent="0.35">
      <c r="B9" s="241" t="str">
        <f>IF('About Databook'!$A$15='About Databook'!$C$63,Toggle!A860,Toggle!R860)</f>
        <v>The boundaries of the "Communities" section include:</v>
      </c>
      <c r="C9" s="395" t="str">
        <f>IF('About Databook'!$A$15='About Databook'!$C$63,Toggle!B860,Toggle!S860)</f>
        <v>JSC "AK Altynalmas", JSC "Maikainzoloto", LLP "Kazakhaltyn Technology", LLP "Kazakhaltyn", LLP "Aksu Technology", LLP "Altynalmas Technology"</v>
      </c>
      <c r="D9" s="395"/>
      <c r="E9" s="395"/>
      <c r="F9" s="395"/>
      <c r="G9" s="395"/>
      <c r="H9" s="395"/>
      <c r="I9" s="395"/>
      <c r="J9" s="395"/>
      <c r="K9" s="395"/>
      <c r="L9" s="395"/>
      <c r="M9" s="395"/>
      <c r="N9" s="395"/>
      <c r="O9" s="395"/>
      <c r="P9" s="395"/>
    </row>
    <row r="10" spans="2:16" ht="46.25" customHeight="1" x14ac:dyDescent="0.35">
      <c r="B10" s="306" t="str">
        <f>IF('About Databook'!$A$15='About Databook'!$C$63,Toggle!A861,Toggle!R861)</f>
        <v>The boundaries of the "Corporate governance and ethics" section include:</v>
      </c>
      <c r="C10" s="394" t="str">
        <f>IF('About Databook'!$A$15='About Databook'!$C$63,Toggle!B861,Toggle!S861)</f>
        <v>JSC "AK Altynalmas", JSC "Maikainzoloto", LLP "Altynalmas Technology", LLP "Aksu Technology", LLP "Kazakhaltyn Technology", LLP "Kazakhaltyn", LLP "AAEngineering Group", LLP "AAMining", LLP "Proline Logistics", LLP "Kazakh Santechproject", LLP "Kazakhaltyn Service", LLP "ProMS", LLP "Hotel Stepnogorsk"</v>
      </c>
      <c r="D10" s="394"/>
      <c r="E10" s="394"/>
      <c r="F10" s="394"/>
      <c r="G10" s="394"/>
      <c r="H10" s="394"/>
      <c r="I10" s="394"/>
      <c r="J10" s="394"/>
      <c r="K10" s="394"/>
      <c r="L10" s="394"/>
      <c r="M10" s="394"/>
      <c r="N10" s="394"/>
      <c r="O10" s="394"/>
      <c r="P10" s="394"/>
    </row>
  </sheetData>
  <sheetProtection algorithmName="SHA-512" hashValue="cTB1bOkv3tM4AX0t3yE+jD3f0r7ahqLDtFOsjBxtGCbOHI82iXRuNzY6Nd2283vwNC57s/qouHa5ce2fkuf0CQ==" saltValue="gGnSJBn/pChIPA9BbENkTA==" spinCount="100000" sheet="1" objects="1" scenarios="1" selectLockedCells="1"/>
  <mergeCells count="7">
    <mergeCell ref="C10:P10"/>
    <mergeCell ref="C9:P9"/>
    <mergeCell ref="C4:P4"/>
    <mergeCell ref="C5:P5"/>
    <mergeCell ref="C6:P6"/>
    <mergeCell ref="C7:P7"/>
    <mergeCell ref="C8:P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95886-9C00-46C9-979D-AA4DB8D3B4EE}">
  <sheetPr codeName="Sheet17"/>
  <dimension ref="B2:AD66"/>
  <sheetViews>
    <sheetView showGridLines="0" zoomScale="85" zoomScaleNormal="85" workbookViewId="0">
      <pane ySplit="3" topLeftCell="A4" activePane="bottomLeft" state="frozen"/>
      <selection activeCell="A26" sqref="A26:E26"/>
      <selection pane="bottomLeft" activeCell="C65" sqref="C65"/>
    </sheetView>
  </sheetViews>
  <sheetFormatPr defaultColWidth="8.81640625" defaultRowHeight="15.5" x14ac:dyDescent="0.35"/>
  <cols>
    <col min="1" max="1" width="2.1796875" style="225" customWidth="1"/>
    <col min="2" max="2" width="4.1796875" style="226" customWidth="1"/>
    <col min="3" max="16384" width="8.81640625" style="225"/>
  </cols>
  <sheetData>
    <row r="2" spans="2:30" customFormat="1" x14ac:dyDescent="0.35">
      <c r="B2" s="22" t="str">
        <f>IF('About Databook'!$A$15='About Databook'!$C$63,Toggle!A863,Toggle!R863)</f>
        <v>Materiality matrix</v>
      </c>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row>
    <row r="3" spans="2:30" customFormat="1" x14ac:dyDescent="0.35">
      <c r="B3" s="22" t="str">
        <f>IF('About Databook'!$A$15='About Databook'!$C$63,Toggle!A864,Toggle!R864)</f>
        <v>AK Altynalmas JSC</v>
      </c>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row>
    <row r="4" spans="2:30" x14ac:dyDescent="0.35">
      <c r="B4" s="225"/>
    </row>
    <row r="5" spans="2:30" ht="34.25" customHeight="1" x14ac:dyDescent="0.35">
      <c r="B5" s="396" t="str">
        <f>IF('About Databook'!$A$15='About Databook'!$C$63,Toggle!A866,Toggle!R866)</f>
        <v>In 2025, a materiality analysis in the field of sustainable development for 2024 was conducted, within which quantitative indicators for 12 material topics were identified and disclosed.</v>
      </c>
      <c r="C5" s="396"/>
      <c r="D5" s="396"/>
      <c r="E5" s="396"/>
      <c r="F5" s="396"/>
      <c r="G5" s="396"/>
      <c r="H5" s="396"/>
      <c r="I5" s="396"/>
      <c r="J5" s="396"/>
      <c r="K5" s="396"/>
      <c r="L5" s="396"/>
      <c r="M5" s="396"/>
      <c r="N5" s="396"/>
      <c r="O5" s="396"/>
      <c r="P5" s="396"/>
      <c r="Q5" s="396"/>
      <c r="R5" s="396"/>
      <c r="S5" s="396"/>
      <c r="T5" s="396"/>
      <c r="U5" s="396"/>
      <c r="V5" s="396"/>
      <c r="W5" s="396"/>
      <c r="X5" s="396"/>
      <c r="Y5" s="396"/>
      <c r="Z5" s="396"/>
      <c r="AA5" s="396"/>
      <c r="AB5" s="396"/>
      <c r="AC5" s="396"/>
      <c r="AD5" s="396"/>
    </row>
    <row r="6" spans="2:30" x14ac:dyDescent="0.35">
      <c r="B6" s="245"/>
    </row>
    <row r="7" spans="2:30" x14ac:dyDescent="0.35">
      <c r="B7" s="229" t="str">
        <f>IF('About Databook'!$A$15='About Databook'!$C$63,Toggle!A868,Toggle!R868)</f>
        <v>Economic topics</v>
      </c>
      <c r="C7" s="230"/>
      <c r="D7" s="230"/>
      <c r="E7" s="230"/>
      <c r="F7" s="230"/>
      <c r="G7" s="230"/>
      <c r="H7" s="230"/>
    </row>
    <row r="8" spans="2:30" x14ac:dyDescent="0.35">
      <c r="B8" s="227">
        <v>1</v>
      </c>
      <c r="C8" s="225" t="str">
        <f>IF('About Databook'!$A$15='About Databook'!$C$63,Toggle!B869,Toggle!S869)</f>
        <v>Financial metrics</v>
      </c>
    </row>
    <row r="9" spans="2:30" x14ac:dyDescent="0.35">
      <c r="B9" s="227">
        <v>2</v>
      </c>
      <c r="C9" s="225" t="str">
        <f>IF('About Databook'!$A$15='About Databook'!$C$63,Toggle!B870,Toggle!S870)</f>
        <v>Business ethics and compliance</v>
      </c>
    </row>
    <row r="10" spans="2:30" x14ac:dyDescent="0.35">
      <c r="B10" s="229" t="str">
        <f>IF('About Databook'!$A$15='About Databook'!$C$63,Toggle!A871,Toggle!R871)</f>
        <v>Social topics</v>
      </c>
      <c r="C10" s="230"/>
      <c r="D10" s="230"/>
      <c r="E10" s="230"/>
      <c r="F10" s="230"/>
      <c r="G10" s="230"/>
      <c r="H10" s="230"/>
    </row>
    <row r="11" spans="2:30" x14ac:dyDescent="0.35">
      <c r="B11" s="227">
        <v>3</v>
      </c>
      <c r="C11" s="225" t="str">
        <f>IF('About Databook'!$A$15='About Databook'!$C$63,Toggle!B872,Toggle!S872)</f>
        <v>Health and safety</v>
      </c>
    </row>
    <row r="12" spans="2:30" x14ac:dyDescent="0.35">
      <c r="B12" s="227">
        <v>4</v>
      </c>
      <c r="C12" s="225" t="str">
        <f>IF('About Databook'!$A$15='About Databook'!$C$63,Toggle!B873,Toggle!S873)</f>
        <v>Effective personnel management and development</v>
      </c>
    </row>
    <row r="13" spans="2:30" x14ac:dyDescent="0.35">
      <c r="B13" s="227">
        <v>5</v>
      </c>
      <c r="C13" s="225" t="str">
        <f>IF('About Databook'!$A$15='About Databook'!$C$63,Toggle!B874,Toggle!S874)</f>
        <v>Human rights</v>
      </c>
    </row>
    <row r="14" spans="2:30" x14ac:dyDescent="0.35">
      <c r="B14" s="227">
        <v>6</v>
      </c>
      <c r="C14" s="225" t="str">
        <f>IF('About Databook'!$A$15='About Databook'!$C$63,Toggle!B875,Toggle!S875)</f>
        <v>Diversity and equal opportunities</v>
      </c>
    </row>
    <row r="15" spans="2:30" x14ac:dyDescent="0.35">
      <c r="B15" s="227">
        <v>7</v>
      </c>
      <c r="C15" s="225" t="str">
        <f>IF('About Databook'!$A$15='About Databook'!$C$63,Toggle!B876,Toggle!S876)</f>
        <v>Local communities</v>
      </c>
    </row>
    <row r="16" spans="2:30" x14ac:dyDescent="0.35">
      <c r="B16" s="229" t="str">
        <f>IF('About Databook'!$A$15='About Databook'!$C$63,Toggle!A877,Toggle!R877)</f>
        <v>Environmental topics</v>
      </c>
      <c r="C16" s="230"/>
      <c r="D16" s="230"/>
      <c r="E16" s="230"/>
      <c r="F16" s="230"/>
      <c r="G16" s="230"/>
      <c r="H16" s="230"/>
    </row>
    <row r="17" spans="2:8" x14ac:dyDescent="0.35">
      <c r="B17" s="227">
        <v>8</v>
      </c>
      <c r="C17" s="225" t="str">
        <f>IF('About Databook'!$A$15='About Databook'!$C$63,Toggle!B878,Toggle!S878)</f>
        <v>Waste and tailings</v>
      </c>
    </row>
    <row r="18" spans="2:8" x14ac:dyDescent="0.35">
      <c r="B18" s="227">
        <v>9</v>
      </c>
      <c r="C18" s="225" t="str">
        <f>IF('About Databook'!$A$15='About Databook'!$C$63,Toggle!B879,Toggle!S879)</f>
        <v>Land conservation and biodiversity</v>
      </c>
    </row>
    <row r="19" spans="2:8" x14ac:dyDescent="0.35">
      <c r="B19" s="227">
        <v>10</v>
      </c>
      <c r="C19" s="225" t="str">
        <f>IF('About Databook'!$A$15='About Databook'!$C$63,Toggle!B880,Toggle!S880)</f>
        <v>Climate and energy</v>
      </c>
    </row>
    <row r="20" spans="2:8" x14ac:dyDescent="0.35">
      <c r="B20" s="227">
        <v>11</v>
      </c>
      <c r="C20" s="225" t="str">
        <f>IF('About Databook'!$A$15='About Databook'!$C$63,Toggle!B881,Toggle!S881)</f>
        <v>Air quality</v>
      </c>
    </row>
    <row r="21" spans="2:8" x14ac:dyDescent="0.35">
      <c r="B21" s="231">
        <v>12</v>
      </c>
      <c r="C21" s="228" t="str">
        <f>IF('About Databook'!$A$15='About Databook'!$C$63,Toggle!B882,Toggle!S882)</f>
        <v>Water</v>
      </c>
      <c r="D21" s="228"/>
      <c r="E21" s="228"/>
      <c r="F21" s="228"/>
      <c r="G21" s="228"/>
      <c r="H21" s="228"/>
    </row>
    <row r="65" spans="2:2" x14ac:dyDescent="0.35">
      <c r="B65" s="35"/>
    </row>
    <row r="66" spans="2:2" x14ac:dyDescent="0.35">
      <c r="B66" s="35"/>
    </row>
  </sheetData>
  <sheetProtection algorithmName="SHA-512" hashValue="ufeAtEumJsBgsHLlSnFTTcUgkgchY73SiKT7qQ25+pRZmGYiS2wXg1gXa9dkI9tblU4KWQMPoMWdNYjExc972w==" saltValue="+cRGQCbCG5o+4CWDTdrqrw==" spinCount="100000" sheet="1" objects="1" scenarios="1" selectLockedCells="1"/>
  <mergeCells count="1">
    <mergeCell ref="B5:AD5"/>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3524D-4BE3-4941-8510-4211F5C2E146}">
  <dimension ref="B2:AD66"/>
  <sheetViews>
    <sheetView showGridLines="0" zoomScale="85" zoomScaleNormal="85" workbookViewId="0">
      <pane ySplit="3" topLeftCell="A4" activePane="bottomLeft" state="frozen"/>
      <selection activeCell="A26" sqref="A26:E26"/>
      <selection pane="bottomLeft" activeCell="H10" sqref="H10"/>
    </sheetView>
  </sheetViews>
  <sheetFormatPr defaultColWidth="8.81640625" defaultRowHeight="15.5" x14ac:dyDescent="0.35"/>
  <cols>
    <col min="1" max="1" width="2.1796875" style="225" customWidth="1"/>
    <col min="2" max="2" width="4.1796875" style="226" customWidth="1"/>
    <col min="3" max="16384" width="8.81640625" style="225"/>
  </cols>
  <sheetData>
    <row r="2" spans="2:30" customFormat="1" x14ac:dyDescent="0.35">
      <c r="B2" s="22" t="str">
        <f>IF('About Databook'!$A$15='About Databook'!$C$63,Toggle!A886,Toggle!R886)</f>
        <v>ICMI certification</v>
      </c>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row>
    <row r="3" spans="2:30" customFormat="1" x14ac:dyDescent="0.35">
      <c r="B3" s="267"/>
      <c r="C3" s="267"/>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row>
    <row r="4" spans="2:30" x14ac:dyDescent="0.35">
      <c r="B4" s="225"/>
    </row>
    <row r="5" spans="2:30" ht="119.75" customHeight="1" x14ac:dyDescent="0.35">
      <c r="B5" s="396" t="str">
        <f>IF('About Databook'!$A$15='About Databook'!$C$63,Toggle!A887,Toggle!R887)</f>
        <v>Cyanide management at the Company is guided by the International Cyanide Management Code (ICMC), an internationally recognised standard developed by the International Cyanide Management Institute (ICMI). The ICMI emphasises the safe management of cyanide to safeguard human health and the environment. Over 200 companies globally are currently signatories of the Cyanide Code, including mining companies, cyanide producers, and transporters.
In 2024, the Pustynnoye project became the first plant in Kazakhstan to receive international certification of compliance with the Cyanide Code. In 2025, the Aksu-2 project was officially designated for ICMI certification, reflecting the Company's commitment to adopting best practices and setting new standards.</v>
      </c>
      <c r="C5" s="396"/>
      <c r="D5" s="396"/>
      <c r="E5" s="396"/>
      <c r="F5" s="396"/>
      <c r="G5" s="396"/>
      <c r="H5" s="396"/>
      <c r="I5" s="396"/>
      <c r="J5" s="396"/>
      <c r="K5" s="396"/>
      <c r="L5" s="396"/>
      <c r="M5" s="396"/>
      <c r="N5" s="396"/>
      <c r="O5" s="396"/>
      <c r="P5" s="396"/>
      <c r="Q5" s="396"/>
      <c r="R5" s="396"/>
      <c r="S5" s="396"/>
      <c r="T5" s="396"/>
      <c r="U5" s="396"/>
      <c r="V5" s="396"/>
      <c r="W5" s="396"/>
      <c r="X5" s="396"/>
      <c r="Y5" s="396"/>
      <c r="Z5" s="396"/>
      <c r="AA5" s="396"/>
      <c r="AB5" s="396"/>
      <c r="AC5" s="396"/>
      <c r="AD5" s="396"/>
    </row>
    <row r="6" spans="2:30" x14ac:dyDescent="0.35">
      <c r="B6" s="245"/>
    </row>
    <row r="7" spans="2:30" x14ac:dyDescent="0.35">
      <c r="C7" s="226"/>
      <c r="D7" s="226"/>
      <c r="E7" s="226"/>
      <c r="F7" s="226"/>
      <c r="G7" s="226"/>
      <c r="H7" s="226"/>
    </row>
    <row r="8" spans="2:30" x14ac:dyDescent="0.35">
      <c r="C8" s="226"/>
      <c r="D8" s="226"/>
      <c r="E8" s="226"/>
      <c r="F8" s="226"/>
      <c r="G8" s="226"/>
      <c r="H8" s="226"/>
    </row>
    <row r="9" spans="2:30" x14ac:dyDescent="0.35">
      <c r="C9" s="226"/>
      <c r="D9" s="226"/>
      <c r="E9" s="226"/>
      <c r="F9" s="226"/>
      <c r="G9" s="226"/>
      <c r="H9" s="226"/>
    </row>
    <row r="10" spans="2:30" x14ac:dyDescent="0.35">
      <c r="C10" s="226"/>
      <c r="D10" s="226"/>
      <c r="E10" s="226"/>
      <c r="F10" s="226"/>
      <c r="G10" s="226"/>
      <c r="H10" s="226"/>
    </row>
    <row r="11" spans="2:30" x14ac:dyDescent="0.35">
      <c r="C11" s="226"/>
      <c r="D11" s="226"/>
      <c r="E11" s="226"/>
      <c r="F11" s="226"/>
      <c r="G11" s="226"/>
      <c r="H11" s="226"/>
    </row>
    <row r="12" spans="2:30" x14ac:dyDescent="0.35">
      <c r="C12" s="226"/>
      <c r="D12" s="226"/>
      <c r="E12" s="226"/>
      <c r="F12" s="226"/>
      <c r="G12" s="226"/>
      <c r="H12" s="226"/>
    </row>
    <row r="13" spans="2:30" x14ac:dyDescent="0.35">
      <c r="C13" s="226"/>
      <c r="D13" s="226"/>
      <c r="E13" s="226"/>
      <c r="F13" s="226"/>
      <c r="G13" s="226"/>
      <c r="H13" s="226"/>
    </row>
    <row r="14" spans="2:30" x14ac:dyDescent="0.35">
      <c r="C14" s="226"/>
      <c r="D14" s="226"/>
      <c r="E14" s="226"/>
      <c r="F14" s="226"/>
      <c r="G14" s="226"/>
      <c r="H14" s="226"/>
    </row>
    <row r="15" spans="2:30" x14ac:dyDescent="0.35">
      <c r="C15" s="226"/>
      <c r="D15" s="226"/>
      <c r="E15" s="226"/>
      <c r="F15" s="226"/>
      <c r="G15" s="226"/>
      <c r="H15" s="226"/>
    </row>
    <row r="16" spans="2:30" x14ac:dyDescent="0.35">
      <c r="C16" s="226"/>
      <c r="D16" s="226"/>
      <c r="E16" s="226"/>
      <c r="F16" s="226"/>
      <c r="G16" s="226"/>
      <c r="H16" s="226"/>
    </row>
    <row r="17" spans="3:8" x14ac:dyDescent="0.35">
      <c r="C17" s="226"/>
      <c r="D17" s="226"/>
      <c r="E17" s="226"/>
      <c r="F17" s="226"/>
      <c r="G17" s="226"/>
      <c r="H17" s="226"/>
    </row>
    <row r="18" spans="3:8" x14ac:dyDescent="0.35">
      <c r="C18" s="226"/>
      <c r="D18" s="226"/>
      <c r="E18" s="226"/>
      <c r="F18" s="226"/>
      <c r="G18" s="226"/>
      <c r="H18" s="226"/>
    </row>
    <row r="19" spans="3:8" x14ac:dyDescent="0.35">
      <c r="C19" s="226"/>
      <c r="D19" s="226"/>
      <c r="E19" s="226"/>
      <c r="F19" s="226"/>
      <c r="G19" s="226"/>
      <c r="H19" s="226"/>
    </row>
    <row r="20" spans="3:8" x14ac:dyDescent="0.35">
      <c r="C20" s="226"/>
      <c r="D20" s="226"/>
      <c r="E20" s="226"/>
      <c r="F20" s="226"/>
      <c r="G20" s="226"/>
      <c r="H20" s="226"/>
    </row>
    <row r="21" spans="3:8" x14ac:dyDescent="0.35">
      <c r="C21" s="226"/>
      <c r="D21" s="226"/>
      <c r="E21" s="226"/>
      <c r="F21" s="226"/>
      <c r="G21" s="226"/>
      <c r="H21" s="226"/>
    </row>
    <row r="22" spans="3:8" x14ac:dyDescent="0.35">
      <c r="C22" s="226"/>
      <c r="D22" s="226"/>
      <c r="E22" s="226"/>
      <c r="F22" s="226"/>
      <c r="G22" s="226"/>
      <c r="H22" s="226"/>
    </row>
    <row r="23" spans="3:8" x14ac:dyDescent="0.35">
      <c r="C23" s="226"/>
      <c r="D23" s="226"/>
      <c r="E23" s="226"/>
      <c r="F23" s="226"/>
      <c r="G23" s="226"/>
      <c r="H23" s="226"/>
    </row>
    <row r="24" spans="3:8" x14ac:dyDescent="0.35">
      <c r="C24" s="226"/>
      <c r="D24" s="226"/>
      <c r="E24" s="226"/>
      <c r="F24" s="226"/>
      <c r="G24" s="226"/>
      <c r="H24" s="226"/>
    </row>
    <row r="65" spans="2:2" x14ac:dyDescent="0.35">
      <c r="B65" s="35"/>
    </row>
    <row r="66" spans="2:2" x14ac:dyDescent="0.35">
      <c r="B66" s="35"/>
    </row>
  </sheetData>
  <sheetProtection algorithmName="SHA-512" hashValue="D1lvVWISScR+/drh/on0q/DIXrlknhTy92uICdsPHn3/OAGxW+SP8jCxuoc9OlreHQqKKxuwdh7zRl8EBeHTLw==" saltValue="PzEAcsgfzQhSltm7H35IpA==" spinCount="100000" sheet="1" objects="1" scenarios="1" selectLockedCells="1"/>
  <mergeCells count="1">
    <mergeCell ref="B5:AD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35CC6-6DD0-4C78-B560-FC52E886FDAB}">
  <sheetPr codeName="Sheet1">
    <outlinePr summaryBelow="0" summaryRight="0"/>
  </sheetPr>
  <dimension ref="A1:N1027"/>
  <sheetViews>
    <sheetView showGridLines="0" tabSelected="1" zoomScale="80" zoomScaleNormal="80" workbookViewId="0">
      <selection activeCell="A15" sqref="A15:E15"/>
    </sheetView>
  </sheetViews>
  <sheetFormatPr defaultColWidth="12.81640625" defaultRowHeight="15" customHeight="1" x14ac:dyDescent="0.3"/>
  <cols>
    <col min="1" max="15" width="10.1796875" style="9" customWidth="1"/>
    <col min="16" max="16384" width="12.81640625" style="9"/>
  </cols>
  <sheetData>
    <row r="1" spans="1:14" ht="15.65" customHeight="1" x14ac:dyDescent="0.3"/>
    <row r="2" spans="1:14" ht="15.75" customHeight="1" x14ac:dyDescent="0.3"/>
    <row r="3" spans="1:14" ht="15.75" customHeight="1" x14ac:dyDescent="0.3"/>
    <row r="4" spans="1:14" ht="15.75" customHeight="1" x14ac:dyDescent="0.3"/>
    <row r="5" spans="1:14" ht="15.75" customHeight="1" x14ac:dyDescent="0.3"/>
    <row r="6" spans="1:14" ht="15.75" customHeight="1" x14ac:dyDescent="0.3"/>
    <row r="7" spans="1:14" ht="15.75" customHeight="1" x14ac:dyDescent="0.3"/>
    <row r="8" spans="1:14" ht="15.75" customHeight="1" x14ac:dyDescent="0.3"/>
    <row r="9" spans="1:14" ht="15.75" customHeight="1" x14ac:dyDescent="0.3"/>
    <row r="10" spans="1:14" ht="15.75" customHeight="1" x14ac:dyDescent="0.5">
      <c r="A10" s="10"/>
      <c r="B10" s="10"/>
      <c r="C10" s="10"/>
    </row>
    <row r="11" spans="1:14" ht="23" x14ac:dyDescent="0.5">
      <c r="A11" s="370" t="str">
        <f>IF($A$15=$C$63,Toggle!A26,Toggle!R26)</f>
        <v>ESG Databook 2025</v>
      </c>
      <c r="B11" s="370" t="e">
        <f>IF($A$15=$C$63,Toggle!#REF!,Toggle!#REF!)</f>
        <v>#REF!</v>
      </c>
      <c r="C11" s="370" t="e">
        <f>IF($A$15=$C$63,Toggle!#REF!,Toggle!#REF!)</f>
        <v>#REF!</v>
      </c>
      <c r="D11" s="370" t="e">
        <f>IF($A$15=$C$63,Toggle!#REF!,Toggle!#REF!)</f>
        <v>#REF!</v>
      </c>
      <c r="E11" s="370" t="e">
        <f>IF($A$15=$C$63,Toggle!#REF!,Toggle!#REF!)</f>
        <v>#REF!</v>
      </c>
    </row>
    <row r="12" spans="1:14" ht="15.75" customHeight="1" x14ac:dyDescent="0.35">
      <c r="A12" s="371" t="str">
        <f>IF($A$15=$C$63,Toggle!A22,Toggle!R22)</f>
        <v>Reporting period: January 1 - December 31, 2025</v>
      </c>
      <c r="B12" s="372" t="e">
        <f>IF($A$15=$C$63,Toggle!#REF!,Toggle!#REF!)</f>
        <v>#REF!</v>
      </c>
      <c r="C12" s="372" t="e">
        <f>IF($A$15=$C$63,Toggle!#REF!,Toggle!#REF!)</f>
        <v>#REF!</v>
      </c>
      <c r="D12" s="372" t="e">
        <f>IF($A$15=$C$63,Toggle!#REF!,Toggle!#REF!)</f>
        <v>#REF!</v>
      </c>
      <c r="E12" s="372" t="e">
        <f>IF($A$15=$C$63,Toggle!#REF!,Toggle!#REF!)</f>
        <v>#REF!</v>
      </c>
    </row>
    <row r="13" spans="1:14" ht="15.75" customHeight="1" x14ac:dyDescent="0.3"/>
    <row r="14" spans="1:14" ht="15.75" customHeight="1" x14ac:dyDescent="0.3">
      <c r="A14" s="22" t="s">
        <v>0</v>
      </c>
      <c r="B14" s="19"/>
      <c r="C14" s="20"/>
      <c r="D14" s="20"/>
      <c r="E14" s="20"/>
      <c r="F14" s="20"/>
      <c r="G14" s="20"/>
      <c r="H14" s="22"/>
      <c r="I14" s="19"/>
      <c r="J14" s="20"/>
      <c r="K14" s="20"/>
      <c r="L14" s="20"/>
      <c r="M14" s="20"/>
      <c r="N14" s="20"/>
    </row>
    <row r="15" spans="1:14" ht="15.75" customHeight="1" x14ac:dyDescent="0.35">
      <c r="A15" s="373" t="s">
        <v>5</v>
      </c>
      <c r="B15" s="374"/>
      <c r="C15" s="374"/>
      <c r="D15" s="374"/>
      <c r="E15" s="374"/>
    </row>
    <row r="16" spans="1:14" ht="15.65" customHeight="1" x14ac:dyDescent="0.3"/>
    <row r="17" spans="1:14" ht="20" x14ac:dyDescent="0.4">
      <c r="A17" s="157" t="str">
        <f>IF($A$15=$C$63,Toggle!A27,Toggle!R27)</f>
        <v>About ESG Databook</v>
      </c>
      <c r="F17" s="255"/>
    </row>
    <row r="18" spans="1:14" ht="15.65" customHeight="1" x14ac:dyDescent="0.4">
      <c r="A18" s="157"/>
    </row>
    <row r="19" spans="1:14" ht="15.65" customHeight="1" x14ac:dyDescent="0.4">
      <c r="A19" s="157" t="str">
        <f>IF($A$15=$C$63,Toggle!A28,Toggle!R28)</f>
        <v>Directory</v>
      </c>
      <c r="C19" s="158"/>
      <c r="D19" s="158"/>
      <c r="E19" s="158"/>
    </row>
    <row r="20" spans="1:14" ht="15.65" customHeight="1" x14ac:dyDescent="0.35">
      <c r="B20" s="156"/>
    </row>
    <row r="21" spans="1:14" ht="15.65" customHeight="1" x14ac:dyDescent="0.35">
      <c r="A21" s="367" t="s">
        <v>2</v>
      </c>
      <c r="B21" s="347">
        <v>1</v>
      </c>
      <c r="C21" s="348" t="str">
        <f>IF($A$15=$C$63,Toggle!A30,Toggle!R30)</f>
        <v>Environment</v>
      </c>
      <c r="D21" s="165"/>
      <c r="E21" s="165"/>
      <c r="F21" s="166"/>
      <c r="G21" s="166"/>
      <c r="H21" s="166"/>
      <c r="I21" s="166"/>
      <c r="J21" s="166"/>
      <c r="K21" s="166"/>
      <c r="L21" s="166"/>
      <c r="M21" s="166"/>
      <c r="N21" s="166"/>
    </row>
    <row r="22" spans="1:14" ht="15.65" customHeight="1" x14ac:dyDescent="0.35">
      <c r="A22" s="368"/>
      <c r="B22" s="349" t="str">
        <f>IF($A$15=$C$63,Toggle!A31,Toggle!R31)</f>
        <v>Data on waste, air emissions, water consumption, biodiversity, land use and environmental investments/fines</v>
      </c>
      <c r="C22" s="350"/>
      <c r="D22" s="163"/>
      <c r="E22" s="163"/>
      <c r="F22" s="164"/>
      <c r="G22" s="164"/>
      <c r="H22" s="164"/>
      <c r="I22" s="164"/>
      <c r="J22" s="164"/>
      <c r="K22" s="164"/>
      <c r="L22" s="164"/>
      <c r="M22" s="164"/>
      <c r="N22" s="164"/>
    </row>
    <row r="23" spans="1:14" ht="15.65" customHeight="1" x14ac:dyDescent="0.35">
      <c r="A23" s="368"/>
      <c r="B23" s="351">
        <v>2</v>
      </c>
      <c r="C23" s="352" t="str">
        <f>IF($A$15=$C$63,Toggle!A32,Toggle!R32)</f>
        <v>Climate change and energy</v>
      </c>
      <c r="D23" s="161"/>
      <c r="E23" s="161"/>
      <c r="F23" s="162"/>
      <c r="G23" s="162"/>
      <c r="H23" s="162"/>
      <c r="I23" s="162"/>
      <c r="J23" s="162"/>
      <c r="K23" s="162"/>
      <c r="L23" s="162"/>
      <c r="M23" s="162"/>
      <c r="N23" s="162"/>
    </row>
    <row r="24" spans="1:14" ht="15.65" customHeight="1" x14ac:dyDescent="0.35">
      <c r="A24" s="369"/>
      <c r="B24" s="349" t="str">
        <f>IF($A$15=$C$63,Toggle!A33,Toggle!R33)</f>
        <v>Greenhouse gas emissions data (Scope 1, 2 and 3) and energy consumption</v>
      </c>
      <c r="C24" s="353"/>
      <c r="D24" s="167"/>
      <c r="E24" s="167"/>
      <c r="F24" s="168"/>
      <c r="G24" s="168"/>
      <c r="H24" s="168"/>
      <c r="I24" s="168"/>
      <c r="J24" s="168"/>
      <c r="K24" s="168"/>
      <c r="L24" s="168"/>
      <c r="M24" s="168"/>
      <c r="N24" s="168"/>
    </row>
    <row r="25" spans="1:14" ht="15.65" customHeight="1" x14ac:dyDescent="0.35">
      <c r="A25" s="367" t="s">
        <v>3</v>
      </c>
      <c r="B25" s="354">
        <v>3</v>
      </c>
      <c r="C25" s="348" t="str">
        <f>IF($A$15=$C$63,Toggle!A34,Toggle!R34)</f>
        <v>Safety</v>
      </c>
      <c r="D25" s="159"/>
      <c r="E25" s="159"/>
      <c r="F25" s="160"/>
      <c r="G25" s="160"/>
      <c r="H25" s="160"/>
      <c r="I25" s="160"/>
      <c r="J25" s="160"/>
      <c r="K25" s="160"/>
      <c r="L25" s="160"/>
      <c r="M25" s="160"/>
      <c r="N25" s="160"/>
    </row>
    <row r="26" spans="1:14" ht="15.65" customHeight="1" x14ac:dyDescent="0.35">
      <c r="A26" s="368"/>
      <c r="B26" s="349" t="str">
        <f>IF($A$15=$C$63,Toggle!A35,Toggle!R35)</f>
        <v>Data on key occupational health and safety indicators, cases of occupational diseases, occupational health and safety training, contractor indicators and fines</v>
      </c>
      <c r="C26" s="355"/>
      <c r="D26" s="161"/>
      <c r="E26" s="161"/>
      <c r="F26" s="162"/>
      <c r="G26" s="162"/>
      <c r="H26" s="162"/>
      <c r="I26" s="162"/>
      <c r="J26" s="162"/>
      <c r="K26" s="162"/>
      <c r="L26" s="162"/>
      <c r="M26" s="162"/>
      <c r="N26" s="162"/>
    </row>
    <row r="27" spans="1:14" ht="15.65" customHeight="1" x14ac:dyDescent="0.35">
      <c r="A27" s="368"/>
      <c r="B27" s="356">
        <v>4</v>
      </c>
      <c r="C27" s="352" t="str">
        <f>IF($A$15=$C$63,Toggle!A36,Toggle!R36)</f>
        <v>Our people</v>
      </c>
      <c r="D27" s="161"/>
      <c r="E27" s="161"/>
      <c r="F27" s="162"/>
      <c r="G27" s="162"/>
      <c r="H27" s="162"/>
      <c r="I27" s="162"/>
      <c r="J27" s="162"/>
      <c r="K27" s="162"/>
      <c r="L27" s="162"/>
      <c r="M27" s="162"/>
      <c r="N27" s="162"/>
    </row>
    <row r="28" spans="1:14" ht="15.65" customHeight="1" x14ac:dyDescent="0.35">
      <c r="A28" s="368"/>
      <c r="B28" s="349" t="str">
        <f>IF($A$15=$C$63,Toggle!A37,Toggle!R37)</f>
        <v>Data on staff composition, employment, turnover, type of employment contract, type of employment, breakdown by age group, staff training, compensation, hiring from the local community, proportion of internal hiring</v>
      </c>
      <c r="C28" s="355"/>
      <c r="D28" s="161"/>
      <c r="E28" s="161"/>
      <c r="F28" s="162"/>
      <c r="G28" s="162"/>
      <c r="H28" s="162"/>
      <c r="I28" s="162"/>
      <c r="J28" s="162"/>
      <c r="K28" s="162"/>
      <c r="L28" s="162"/>
      <c r="M28" s="162"/>
      <c r="N28" s="162"/>
    </row>
    <row r="29" spans="1:14" ht="15.65" customHeight="1" x14ac:dyDescent="0.35">
      <c r="A29" s="368"/>
      <c r="B29" s="356">
        <v>5</v>
      </c>
      <c r="C29" s="352" t="str">
        <f>IF($A$15=$C$63,Toggle!A38,Toggle!R38)</f>
        <v>Socioeconomic development</v>
      </c>
      <c r="D29" s="161"/>
      <c r="E29" s="161"/>
      <c r="F29" s="162"/>
      <c r="G29" s="162"/>
      <c r="H29" s="162"/>
      <c r="I29" s="162"/>
      <c r="J29" s="162"/>
      <c r="K29" s="162"/>
      <c r="L29" s="162"/>
      <c r="M29" s="162"/>
      <c r="N29" s="162"/>
    </row>
    <row r="30" spans="1:14" ht="15.65" customHeight="1" x14ac:dyDescent="0.35">
      <c r="A30" s="368"/>
      <c r="B30" s="349" t="str">
        <f>IF($A$15=$C$63,Toggle!A39,Toggle!R39)</f>
        <v>Data on key production indicators, distribution of economic value, share of purchases from local suppliers</v>
      </c>
      <c r="C30" s="355"/>
      <c r="D30" s="161"/>
      <c r="E30" s="161"/>
      <c r="F30" s="162"/>
      <c r="G30" s="162"/>
      <c r="H30" s="162"/>
      <c r="I30" s="162"/>
      <c r="J30" s="162"/>
      <c r="K30" s="162"/>
      <c r="L30" s="162"/>
      <c r="M30" s="162"/>
      <c r="N30" s="162"/>
    </row>
    <row r="31" spans="1:14" ht="15.65" customHeight="1" x14ac:dyDescent="0.35">
      <c r="A31" s="368"/>
      <c r="B31" s="356">
        <v>6</v>
      </c>
      <c r="C31" s="352" t="str">
        <f>IF($A$15=$C$63,Toggle!A40,Toggle!R40)</f>
        <v>Communities</v>
      </c>
      <c r="D31" s="161"/>
      <c r="E31" s="161"/>
      <c r="F31" s="162"/>
      <c r="G31" s="162"/>
      <c r="H31" s="162"/>
      <c r="I31" s="162"/>
      <c r="J31" s="162"/>
      <c r="K31" s="162"/>
      <c r="L31" s="162"/>
      <c r="M31" s="162"/>
      <c r="N31" s="162"/>
    </row>
    <row r="32" spans="1:14" ht="15.65" customHeight="1" x14ac:dyDescent="0.35">
      <c r="A32" s="369"/>
      <c r="B32" s="349" t="str">
        <f>IF($A$15=$C$63,Toggle!A41,Toggle!R41)</f>
        <v>Data on social investments and community engagement metrics</v>
      </c>
      <c r="C32" s="357"/>
      <c r="D32" s="167"/>
      <c r="E32" s="167"/>
      <c r="F32" s="168"/>
      <c r="G32" s="168"/>
      <c r="H32" s="168"/>
      <c r="I32" s="168"/>
      <c r="J32" s="168"/>
      <c r="K32" s="168"/>
      <c r="L32" s="168"/>
      <c r="M32" s="168"/>
      <c r="N32" s="168"/>
    </row>
    <row r="33" spans="1:14" ht="15.65" customHeight="1" x14ac:dyDescent="0.35">
      <c r="A33" s="365" t="s">
        <v>4</v>
      </c>
      <c r="B33" s="358">
        <v>7</v>
      </c>
      <c r="C33" s="348" t="str">
        <f>IF($A$15=$C$63,Toggle!A42,Toggle!R42)</f>
        <v>Corporate governance and ethics</v>
      </c>
      <c r="D33" s="159"/>
      <c r="E33" s="159"/>
      <c r="F33" s="160"/>
      <c r="G33" s="160"/>
      <c r="H33" s="160"/>
      <c r="I33" s="160"/>
      <c r="J33" s="160"/>
      <c r="K33" s="160"/>
      <c r="L33" s="160"/>
      <c r="M33" s="160"/>
      <c r="N33" s="160"/>
    </row>
    <row r="34" spans="1:14" ht="15.65" customHeight="1" x14ac:dyDescent="0.35">
      <c r="A34" s="366"/>
      <c r="B34" s="349" t="str">
        <f>IF($A$15=$C$63,Toggle!A43,Toggle!R43)</f>
        <v>Data on the composition and independence of the Board of Directors, independence of the committees of the Board of Directors, gender composition, age, length of service, balance of qualifications, business ethics indicators</v>
      </c>
      <c r="C34" s="357"/>
      <c r="D34" s="167"/>
      <c r="E34" s="167"/>
      <c r="F34" s="168"/>
      <c r="G34" s="168"/>
      <c r="H34" s="168"/>
      <c r="I34" s="168"/>
      <c r="J34" s="168"/>
      <c r="K34" s="168"/>
      <c r="L34" s="168"/>
      <c r="M34" s="168"/>
      <c r="N34" s="168"/>
    </row>
    <row r="35" spans="1:14" ht="15.65" customHeight="1" x14ac:dyDescent="0.35">
      <c r="A35" s="155"/>
      <c r="B35" s="359">
        <v>8</v>
      </c>
      <c r="C35" s="348" t="str">
        <f>IF($A$15=$C$63,Toggle!A44,Toggle!R44)</f>
        <v>Data across projects</v>
      </c>
      <c r="D35" s="159"/>
      <c r="E35" s="159"/>
      <c r="F35" s="160"/>
      <c r="G35" s="160"/>
      <c r="H35" s="160"/>
      <c r="I35" s="160"/>
      <c r="J35" s="160"/>
      <c r="K35" s="160"/>
      <c r="L35" s="160"/>
      <c r="M35" s="160"/>
      <c r="N35" s="160"/>
    </row>
    <row r="36" spans="1:14" ht="15.65" customHeight="1" x14ac:dyDescent="0.35">
      <c r="B36" s="360">
        <v>9</v>
      </c>
      <c r="C36" s="352" t="str">
        <f>IF($A$15=$C$63,Toggle!A45,Toggle!R45)</f>
        <v>GRI index</v>
      </c>
      <c r="D36" s="161"/>
      <c r="E36" s="161"/>
      <c r="F36" s="162"/>
      <c r="G36" s="162"/>
      <c r="H36" s="162"/>
      <c r="I36" s="162"/>
      <c r="J36" s="162"/>
      <c r="K36" s="162"/>
      <c r="L36" s="162"/>
      <c r="M36" s="162"/>
      <c r="N36" s="162"/>
    </row>
    <row r="37" spans="1:14" ht="15.65" customHeight="1" x14ac:dyDescent="0.35">
      <c r="B37" s="360">
        <v>10</v>
      </c>
      <c r="C37" s="352" t="str">
        <f>IF($A$15=$C$63,Toggle!A46,Toggle!R46)</f>
        <v>SASB index</v>
      </c>
      <c r="D37" s="187"/>
      <c r="E37" s="187"/>
      <c r="F37" s="188"/>
      <c r="G37" s="162"/>
      <c r="H37" s="162"/>
      <c r="I37" s="162"/>
      <c r="J37" s="162"/>
      <c r="K37" s="162"/>
      <c r="L37" s="162"/>
      <c r="M37" s="162"/>
      <c r="N37" s="162"/>
    </row>
    <row r="38" spans="1:14" ht="15.65" customHeight="1" x14ac:dyDescent="0.35">
      <c r="B38" s="360">
        <v>11</v>
      </c>
      <c r="C38" s="352" t="str">
        <f>IF($A$15=$C$63,Toggle!A47,Toggle!R47)</f>
        <v>Reporting perimeter</v>
      </c>
      <c r="D38" s="161"/>
      <c r="E38" s="161"/>
      <c r="F38" s="162"/>
      <c r="G38" s="162"/>
      <c r="H38" s="162"/>
      <c r="I38" s="162"/>
      <c r="J38" s="162"/>
      <c r="K38" s="162"/>
      <c r="L38" s="162"/>
      <c r="M38" s="162"/>
      <c r="N38" s="162"/>
    </row>
    <row r="39" spans="1:14" ht="15.65" customHeight="1" x14ac:dyDescent="0.35">
      <c r="B39" s="360">
        <v>12</v>
      </c>
      <c r="C39" s="352" t="str">
        <f>IF($A$15=$C$63,Toggle!A48,Toggle!R48)</f>
        <v>Materiality matrix</v>
      </c>
    </row>
    <row r="40" spans="1:14" ht="15.65" customHeight="1" x14ac:dyDescent="0.35">
      <c r="B40" s="361">
        <v>13</v>
      </c>
      <c r="C40" s="352" t="s">
        <v>1506</v>
      </c>
    </row>
    <row r="41" spans="1:14" ht="15.65" customHeight="1" x14ac:dyDescent="0.35">
      <c r="B41" s="246"/>
      <c r="C41" s="169"/>
    </row>
    <row r="42" spans="1:14" ht="15.65" customHeight="1" x14ac:dyDescent="0.3">
      <c r="A42" s="312" t="str">
        <f>IF($A$15=$C$63,Toggle!A2,Toggle!R2)</f>
        <v>About ESG Databook 2025</v>
      </c>
    </row>
    <row r="43" spans="1:14" ht="15.65" customHeight="1" x14ac:dyDescent="0.3">
      <c r="A43" s="127"/>
    </row>
    <row r="44" spans="1:14" ht="15.65" customHeight="1" x14ac:dyDescent="0.3">
      <c r="A44" s="127" t="str">
        <f>IF($A$15=$C$63,Toggle!A4,Toggle!R4)</f>
        <v>The ESG Databook discloses key quantitative indicators in the field of sustainable development of Altynalmas for the 2025 reporting year, as well as provides, where possible, historical data and performance trends based on consolidated social, environmental, and economic data.</v>
      </c>
    </row>
    <row r="45" spans="1:14" ht="15.65" customHeight="1" x14ac:dyDescent="0.3">
      <c r="A45" s="127" t="str">
        <f>IF($A$15=$C$63,Toggle!A5,Toggle!R5)</f>
        <v>This document complements the information presented in our annual Sustainability Report and includes data that cannot be presented in the Report due to volume constraints. Additional data can be provided upon request.</v>
      </c>
    </row>
    <row r="46" spans="1:14" ht="15.65" customHeight="1" x14ac:dyDescent="0.3">
      <c r="A46" s="127" t="str">
        <f>IF($A$15=$C$63,Toggle!A6,Toggle!R6)</f>
        <v>The data is presented using the metric system and Kazakhstani tenge, unless otherwise indicated. Some figures and percentages may be rounded and may not sum to the total figure or 100%.</v>
      </c>
    </row>
    <row r="47" spans="1:14" ht="15.65" customHeight="1" x14ac:dyDescent="0.3">
      <c r="A47" s="127" t="str">
        <f>IF($A$15=$C$63,Toggle!A7,Toggle!R7)</f>
        <v>ESG Databook is published on an annual basis.</v>
      </c>
    </row>
    <row r="48" spans="1:14" ht="15.65" customHeight="1" x14ac:dyDescent="0.3">
      <c r="A48" s="127" t="str">
        <f>IF($A$15=$C$63,Toggle!A8,Toggle!R8)</f>
        <v>Changes in data and restatements may occur throughout the year due to improvements in reporting or collection methods and will be noted with an explanation of the recalculation.</v>
      </c>
    </row>
    <row r="49" spans="1:4" ht="15.65" customHeight="1" x14ac:dyDescent="0.3">
      <c r="A49" s="127" t="str">
        <f>IF($A$15=$C$63,Toggle!A9,Toggle!R9)</f>
        <v>Starting from the 2025 reporting year, the ESG data consolidation boundaries were expanded to include JSC "Maikainzoloto". All 2025 figures marked with an asterisk (*) include data related to JSC “Maikainzoloto”. Figures without an asterisk (*) are presented excluding this entity.</v>
      </c>
    </row>
    <row r="50" spans="1:4" ht="15.65" customHeight="1" x14ac:dyDescent="0.3">
      <c r="A50" s="127"/>
    </row>
    <row r="51" spans="1:4" ht="15.65" customHeight="1" x14ac:dyDescent="0.3">
      <c r="A51" s="127" t="str">
        <f>IF($A$15=$C$63,Toggle!A10,Toggle!R10)</f>
        <v>In preparing this ESG Databook, we adhered to internationally recognized principles and reporting standards, ensuring the high quality, transparency, and comparability of the information presented.</v>
      </c>
    </row>
    <row r="52" spans="1:4" ht="15.65" customHeight="1" x14ac:dyDescent="0.3">
      <c r="A52" s="127" t="str">
        <f>IF($A$15=$C$63,Toggle!A11,Toggle!R11)</f>
        <v>The non-financial data in the ESG Databook has been prepared with reference to the Global Reporting Initiative (GRI, 2021 edition), as well as the recommendations of the Metals &amp; Mining Sustainability Accounting Standard published by the Sustainability Accounting Standards Board (SASB) .</v>
      </c>
    </row>
    <row r="53" spans="1:4" ht="15.65" customHeight="1" x14ac:dyDescent="0.3">
      <c r="A53" s="127" t="str">
        <f>IF($A$15=$C$63,Toggle!A12,Toggle!R12)</f>
        <v>To confirm the accuracy and reliability of the sustainability-related information, we engaged Ernst &amp; Young Advisory LLP to provide external assurance of the non-financial data disclosed in Databook.</v>
      </c>
    </row>
    <row r="54" spans="1:4" ht="15.65" customHeight="1" x14ac:dyDescent="0.3"/>
    <row r="55" spans="1:4" ht="15.65" customHeight="1" x14ac:dyDescent="0.3">
      <c r="A55" s="127" t="str">
        <f>IF($A$15=$C$63,Toggle!A14,Toggle!R14)</f>
        <v>For more information on our reporting methodology, see our 2025 Sustainability Report.</v>
      </c>
    </row>
    <row r="56" spans="1:4" ht="15.65" customHeight="1" x14ac:dyDescent="0.3">
      <c r="A56" s="127" t="str">
        <f>IF($A$15=$C$63,Toggle!A15,Toggle!R15)</f>
        <v>For a full set of financial and production data, see our 2025 Annual Report and Audited Consolidated Financial Statements for 2025.</v>
      </c>
    </row>
    <row r="57" spans="1:4" ht="15.65" customHeight="1" x14ac:dyDescent="0.3">
      <c r="A57" s="127" t="str">
        <f>IF($A$15=$C$63,Toggle!A16,Toggle!R16)</f>
        <v>https://kase.kz/en/issuers/ALMS/#g3y0</v>
      </c>
    </row>
    <row r="58" spans="1:4" ht="15.75" customHeight="1" x14ac:dyDescent="0.3">
      <c r="A58" s="127"/>
    </row>
    <row r="59" spans="1:4" ht="15.75" customHeight="1" x14ac:dyDescent="0.3">
      <c r="A59" s="127" t="str">
        <f>IF($A$15=$C$63,Toggle!A18,Toggle!R18)</f>
        <v>If you have any questions or feedback about our sustainability data, our sustainability report, or any other related disclosures, please write to us at timur.mursalimov@altynalmas.kz</v>
      </c>
    </row>
    <row r="60" spans="1:4" ht="15.75" customHeight="1" x14ac:dyDescent="0.3">
      <c r="A60" s="127"/>
    </row>
    <row r="61" spans="1:4" ht="15.75" customHeight="1" x14ac:dyDescent="0.35">
      <c r="A61" s="313" t="str">
        <f>IF($A$15=$C$63,Toggle!A20,Toggle!R20)</f>
        <v>Publication date: May, 2026</v>
      </c>
    </row>
    <row r="62" spans="1:4" ht="15.75" customHeight="1" x14ac:dyDescent="0.3">
      <c r="A62" s="127"/>
    </row>
    <row r="63" spans="1:4" ht="15.75" customHeight="1" x14ac:dyDescent="0.3">
      <c r="C63" s="125" t="s">
        <v>1</v>
      </c>
      <c r="D63" s="126"/>
    </row>
    <row r="64" spans="1:4" ht="15.75" customHeight="1" x14ac:dyDescent="0.3">
      <c r="C64" s="125" t="s">
        <v>5</v>
      </c>
      <c r="D64" s="126"/>
    </row>
    <row r="65" ht="13"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row r="1004" ht="15.75" customHeight="1" x14ac:dyDescent="0.3"/>
    <row r="1005" ht="15.75" customHeight="1" x14ac:dyDescent="0.3"/>
    <row r="1006" ht="15.75" customHeight="1" x14ac:dyDescent="0.3"/>
    <row r="1007" ht="15.75" customHeight="1" x14ac:dyDescent="0.3"/>
    <row r="1008" ht="15.75" customHeight="1" x14ac:dyDescent="0.3"/>
    <row r="1009" ht="15.75" customHeight="1" x14ac:dyDescent="0.3"/>
    <row r="1010" ht="15.75" customHeight="1" x14ac:dyDescent="0.3"/>
    <row r="1011" ht="15.75" customHeight="1" x14ac:dyDescent="0.3"/>
    <row r="1012" ht="15.75" customHeight="1" x14ac:dyDescent="0.3"/>
    <row r="1013" ht="15.75" customHeight="1" x14ac:dyDescent="0.3"/>
    <row r="1014" ht="15.75" customHeight="1" x14ac:dyDescent="0.3"/>
    <row r="1015" ht="15.75" customHeight="1" x14ac:dyDescent="0.3"/>
    <row r="1016" ht="15.75" customHeight="1" x14ac:dyDescent="0.3"/>
    <row r="1017" ht="15.75" customHeight="1" x14ac:dyDescent="0.3"/>
    <row r="1018" ht="15.75" customHeight="1" x14ac:dyDescent="0.3"/>
    <row r="1019" ht="15.75" customHeight="1" x14ac:dyDescent="0.3"/>
    <row r="1020" ht="15.75" customHeight="1" x14ac:dyDescent="0.3"/>
    <row r="1021" ht="15.75" customHeight="1" x14ac:dyDescent="0.3"/>
    <row r="1022" ht="15.75" customHeight="1" x14ac:dyDescent="0.3"/>
    <row r="1023" ht="15.75" customHeight="1" x14ac:dyDescent="0.3"/>
    <row r="1024" ht="15.75" customHeight="1" x14ac:dyDescent="0.3"/>
    <row r="1025" ht="15.75" customHeight="1" x14ac:dyDescent="0.3"/>
    <row r="1026" ht="15.75" customHeight="1" x14ac:dyDescent="0.3"/>
    <row r="1027" ht="15.75" customHeight="1" x14ac:dyDescent="0.3"/>
  </sheetData>
  <sheetProtection algorithmName="SHA-512" hashValue="E7gY9GUKGlmCmZB6tLmP4Dm0CWk0xUyIDxvRyTdE+2dD7mNjRS0arLeRgi1mQWFxiXcrIVeyO9nhhSkDDU49Cw==" saltValue="Rjn2m93eDw5zuFqPG8SHgw==" spinCount="100000" sheet="1" objects="1" scenarios="1" selectLockedCells="1"/>
  <mergeCells count="6">
    <mergeCell ref="A33:A34"/>
    <mergeCell ref="A25:A32"/>
    <mergeCell ref="A21:A24"/>
    <mergeCell ref="A11:E11"/>
    <mergeCell ref="A12:E12"/>
    <mergeCell ref="A15:E15"/>
  </mergeCells>
  <dataValidations count="1">
    <dataValidation type="list" allowBlank="1" showInputMessage="1" showErrorMessage="1" sqref="A15" xr:uid="{4EB2D2CE-1032-4B26-B30B-3036D1BF9949}">
      <formula1>$C$63:$C$64</formula1>
    </dataValidation>
  </dataValidations>
  <hyperlinks>
    <hyperlink ref="B21:N22" location="Environment!A1" display="Environment!A1" xr:uid="{F7A80C2D-CAB0-4625-BB17-37CA30B7BEBA}"/>
    <hyperlink ref="B26" location="Environment!A1" display="Environment!A1" xr:uid="{E3CB1057-0347-40EB-842D-5C89F888EA71}"/>
    <hyperlink ref="B28" location="Environment!A1" display="Environment!A1" xr:uid="{D1A267DC-6425-4394-B36C-D923E2BDBC05}"/>
    <hyperlink ref="B30" location="Environment!A1" display="Environment!A1" xr:uid="{024A36BE-E33D-4AAD-9D1C-EA4F315F35B0}"/>
    <hyperlink ref="B32" location="Environment!A1" display="Environment!A1" xr:uid="{6F59EF70-0902-429A-A708-47D519FF13A0}"/>
    <hyperlink ref="B34" location="Environment!A1" display="Environment!A1" xr:uid="{7EE56F96-B203-42B3-BFFB-E7A655631611}"/>
    <hyperlink ref="B23:N24" location="'Climate change and energy'!A1" display="'Climate change and energy'!A1" xr:uid="{85979D23-F3EA-4C4F-9B4B-A671A23B3A48}"/>
    <hyperlink ref="B25:N26" location="Safety!A1" display="Safety!A1" xr:uid="{FA5DC378-A149-4523-BB94-F3B141D2A302}"/>
    <hyperlink ref="B27:N28" location="'Our people'!A1" display="'Our people'!A1" xr:uid="{32A16C1B-F404-4AB7-9743-A98AEC1F4F4F}"/>
    <hyperlink ref="B29:N30" location="'Socioeconomic development'!A1" display="'Socioeconomic development'!A1" xr:uid="{0A3BA02A-0D0E-442D-B292-4EEFF3C0C38A}"/>
    <hyperlink ref="B31:N32" location="Communities!A1" display="Communities!A1" xr:uid="{A771D7F8-9E5D-4AFC-BE82-6D28D22C3853}"/>
    <hyperlink ref="B33:N34" location="'Corporate governance and ethics'!A1" display="'Corporate governance and ethics'!A1" xr:uid="{B8B17FDC-8D97-4AC2-9327-9907BA3D7CE6}"/>
    <hyperlink ref="B35:N35" location="'Data across projects'!A1" display="'Data across projects'!A1" xr:uid="{F819235A-A4DC-4D3E-9E47-F498E5303FF0}"/>
    <hyperlink ref="B36:N36" location="GRI!A1" display="GRI!A1" xr:uid="{3CA9CBD5-AB8F-4ABA-84D2-D45EADF310A0}"/>
    <hyperlink ref="B38:N38" location="'Reporting perimeter'!A1" display="'Reporting perimeter'!A1" xr:uid="{75A02E2B-C41B-4656-8C42-72E46CB6129D}"/>
    <hyperlink ref="C37" location="SASB!A1" display="SASB!A1" xr:uid="{F8587D04-6A2E-473C-86B1-F92922C0446B}"/>
    <hyperlink ref="B39:C39" location="'Reporting perimeter'!A1" display="'Reporting perimeter'!A1" xr:uid="{A4B47B83-15BA-40A8-A32F-769227E8E8A3}"/>
    <hyperlink ref="B40:C40" location="'Reporting perimeter'!A1" display="'Reporting perimeter'!A1" xr:uid="{30A7C178-5FB2-43D7-8B16-D06B159DA682}"/>
    <hyperlink ref="B40" location="ICMI!A1" display="ICMI!A1" xr:uid="{04EDF6E0-E474-43FD-B903-37FAA423ECA8}"/>
  </hyperlinks>
  <pageMargins left="0.7" right="0.7" top="0.75" bottom="0.75" header="0" footer="0"/>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E489F-E013-4354-9B6D-C1D3E3167345}">
  <sheetPr codeName="Sheet2"/>
  <dimension ref="B2:AG2"/>
  <sheetViews>
    <sheetView showGridLines="0" zoomScale="115" zoomScaleNormal="115" workbookViewId="0">
      <selection activeCell="D31" sqref="D31"/>
    </sheetView>
  </sheetViews>
  <sheetFormatPr defaultColWidth="8.81640625" defaultRowHeight="14.5" x14ac:dyDescent="0.35"/>
  <cols>
    <col min="1" max="1" width="2.81640625" customWidth="1"/>
  </cols>
  <sheetData>
    <row r="2" spans="2:33" ht="15.5" x14ac:dyDescent="0.35">
      <c r="B2" s="22" t="str">
        <f>IF('About Databook'!$A$15='About Databook'!$C$63,Toggle!A51,Toggle!R51)</f>
        <v>Independent practitioner's assurance report</v>
      </c>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row>
  </sheetData>
  <sheetProtection algorithmName="SHA-512" hashValue="1wdl5a9ZuzCejpIbCSg3cqcewR+ZgvmwtGSUZmbZt8JEzU6gb76z0VQ0D/mDgcBTahX9hk0Lpz5kI4gsv7Q/Bg==" saltValue="4y5ww/Fy4Ib7xaVVe13g3Q==" spinCount="100000" sheet="1" objects="1" scenarios="1" selectLockedCell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A313F-7C9D-432C-AAAB-E1645F6C16B4}">
  <sheetPr codeName="Sheet3">
    <tabColor theme="9" tint="0.59999389629810485"/>
  </sheetPr>
  <dimension ref="A1:P109"/>
  <sheetViews>
    <sheetView showGridLines="0" zoomScale="130" zoomScaleNormal="130" workbookViewId="0">
      <pane ySplit="5" topLeftCell="A6" activePane="bottomLeft" state="frozen"/>
      <selection activeCell="A26" sqref="A26:E26"/>
      <selection pane="bottomLeft" activeCell="E113" sqref="E113"/>
    </sheetView>
  </sheetViews>
  <sheetFormatPr defaultRowHeight="14.5" x14ac:dyDescent="0.35"/>
  <cols>
    <col min="1" max="1" width="2.54296875" customWidth="1"/>
    <col min="2" max="2" width="53.453125" customWidth="1"/>
    <col min="3" max="3" width="13.1796875" customWidth="1"/>
    <col min="4" max="9" width="12.81640625" customWidth="1"/>
    <col min="10" max="10" width="12.1796875" customWidth="1"/>
    <col min="11" max="11" width="12.81640625" customWidth="1"/>
    <col min="12" max="12" width="11" bestFit="1" customWidth="1"/>
  </cols>
  <sheetData>
    <row r="1" spans="1:16" x14ac:dyDescent="0.35">
      <c r="A1" s="163"/>
    </row>
    <row r="2" spans="1:16" s="2" customFormat="1" ht="16" thickBot="1" x14ac:dyDescent="0.35">
      <c r="B2" s="22" t="str">
        <f>IF('About Databook'!$A$15='About Databook'!$C$63,Toggle!A56,Toggle!R56)</f>
        <v>Environment</v>
      </c>
      <c r="C2" s="22"/>
      <c r="D2" s="20"/>
      <c r="E2" s="20"/>
      <c r="F2" s="20"/>
      <c r="G2" s="20"/>
      <c r="H2" s="20"/>
      <c r="I2" s="20"/>
      <c r="J2" s="20"/>
      <c r="K2" s="20"/>
    </row>
    <row r="3" spans="1:16" ht="15" thickBot="1" x14ac:dyDescent="0.4">
      <c r="J3" s="375" t="str">
        <f>IF('About Databook'!$A$15='About Databook'!$C$63,Toggle!A889,Toggle!R889)</f>
        <v>2025 Reporting period</v>
      </c>
      <c r="K3" s="376"/>
    </row>
    <row r="4" spans="1:16" s="4" customFormat="1" thickBot="1" x14ac:dyDescent="0.4">
      <c r="B4" s="27"/>
      <c r="C4" s="316" t="str">
        <f>IF('About Databook'!$A$15='About Databook'!$C$63,Toggle!B58,Toggle!S58)</f>
        <v>Unit</v>
      </c>
      <c r="D4" s="317">
        <v>2019</v>
      </c>
      <c r="E4" s="317">
        <v>2020</v>
      </c>
      <c r="F4" s="317">
        <v>2021</v>
      </c>
      <c r="G4" s="317">
        <v>2022</v>
      </c>
      <c r="H4" s="317">
        <v>2023</v>
      </c>
      <c r="I4" s="317">
        <v>2024</v>
      </c>
      <c r="J4" s="318">
        <v>2025</v>
      </c>
      <c r="K4" s="277" t="s">
        <v>6</v>
      </c>
    </row>
    <row r="5" spans="1:16" x14ac:dyDescent="0.35">
      <c r="J5" s="278"/>
      <c r="K5" s="319" t="str">
        <f>IF('About Databook'!$A$15='About Databook'!$C$63,Toggle!A890,Toggle!R890)</f>
        <v>incl. Maikain</v>
      </c>
    </row>
    <row r="6" spans="1:16" ht="15.5" x14ac:dyDescent="0.35">
      <c r="B6" s="320" t="str">
        <f>IF('About Databook'!$A$15='About Databook'!$C$63,Toggle!A60,Toggle!R60)</f>
        <v>Waste</v>
      </c>
      <c r="J6" s="279"/>
      <c r="K6" s="280"/>
    </row>
    <row r="7" spans="1:16" x14ac:dyDescent="0.35">
      <c r="I7" s="180"/>
      <c r="J7" s="281"/>
      <c r="K7" s="282" t="s">
        <v>7</v>
      </c>
    </row>
    <row r="8" spans="1:16" s="5" customFormat="1" ht="14" x14ac:dyDescent="0.35">
      <c r="B8" s="321" t="str">
        <f>IF('About Databook'!$A$15='About Databook'!$C$63,Toggle!A62,Toggle!R62)</f>
        <v>Waste generation and management across the Group</v>
      </c>
      <c r="C8" s="30"/>
      <c r="D8" s="30"/>
      <c r="E8" s="30"/>
      <c r="F8" s="30"/>
      <c r="G8" s="32"/>
      <c r="H8" s="32"/>
      <c r="I8" s="175"/>
      <c r="J8" s="283"/>
      <c r="K8" s="284" t="s">
        <v>8</v>
      </c>
    </row>
    <row r="9" spans="1:16" s="1" customFormat="1" x14ac:dyDescent="0.35">
      <c r="B9" s="322" t="str">
        <f>IF('About Databook'!$A$15='About Databook'!$C$63,Toggle!A63,Toggle!R63)</f>
        <v>Total waste generated</v>
      </c>
      <c r="C9" s="91" t="str">
        <f>IF('About Databook'!$A$15='About Databook'!$C$63,Toggle!B63,Toggle!S63)</f>
        <v>t</v>
      </c>
      <c r="D9" s="91">
        <v>9310214.9140000008</v>
      </c>
      <c r="E9" s="91">
        <v>9042402.6860000007</v>
      </c>
      <c r="F9" s="92">
        <v>81129365.323622003</v>
      </c>
      <c r="G9" s="92">
        <v>77285572.385595992</v>
      </c>
      <c r="H9" s="92">
        <v>83718086.541916996</v>
      </c>
      <c r="I9" s="92">
        <v>85149043.709677279</v>
      </c>
      <c r="J9" s="327">
        <f>SUM(J11,J14)</f>
        <v>96730158.4542</v>
      </c>
      <c r="K9" s="328">
        <f>SUM(K11,K14)</f>
        <v>96885175.213540003</v>
      </c>
      <c r="L9" s="99"/>
    </row>
    <row r="10" spans="1:16" s="1" customFormat="1" x14ac:dyDescent="0.35">
      <c r="B10" s="323" t="str">
        <f>IF('About Databook'!$A$15='About Databook'!$C$63,Toggle!A64,Toggle!R64)</f>
        <v>By type of waste</v>
      </c>
      <c r="C10" s="123"/>
      <c r="D10" s="123"/>
      <c r="E10" s="123"/>
      <c r="F10" s="124"/>
      <c r="G10" s="124"/>
      <c r="H10" s="124"/>
      <c r="I10" s="124"/>
      <c r="J10" s="279"/>
      <c r="K10" s="280"/>
    </row>
    <row r="11" spans="1:16" s="1" customFormat="1" x14ac:dyDescent="0.35">
      <c r="B11" s="324" t="str">
        <f>IF('About Databook'!$A$15='About Databook'!$C$63,Toggle!A65,Toggle!R65)</f>
        <v>Mineral waste</v>
      </c>
      <c r="C11" s="52" t="str">
        <f>IF('About Databook'!$A$15='About Databook'!$C$63,Toggle!B65,Toggle!S65)</f>
        <v>t</v>
      </c>
      <c r="D11" s="72" t="s">
        <v>9</v>
      </c>
      <c r="E11" s="72" t="s">
        <v>9</v>
      </c>
      <c r="F11" s="65">
        <v>81121096.642399997</v>
      </c>
      <c r="G11" s="65">
        <v>77279905.91139999</v>
      </c>
      <c r="H11" s="65">
        <v>83711498.934169993</v>
      </c>
      <c r="I11" s="65">
        <v>85137368.179999992</v>
      </c>
      <c r="J11" s="329">
        <f>SUM(J12:J13)</f>
        <v>88725098.429000005</v>
      </c>
      <c r="K11" s="330">
        <f>SUM(K12:K13)</f>
        <v>88875416.419</v>
      </c>
      <c r="L11" s="6"/>
      <c r="M11" s="6"/>
      <c r="N11" s="6"/>
      <c r="O11" s="6"/>
      <c r="P11" s="6"/>
    </row>
    <row r="12" spans="1:16" s="1" customFormat="1" x14ac:dyDescent="0.35">
      <c r="B12" s="325" t="str">
        <f>IF('About Databook'!$A$15='About Databook'!$C$63,Toggle!A66,Toggle!R66)</f>
        <v>Waste rock</v>
      </c>
      <c r="C12" s="52" t="str">
        <f>IF('About Databook'!$A$15='About Databook'!$C$63,Toggle!B66,Toggle!S66)</f>
        <v>t</v>
      </c>
      <c r="D12" s="72" t="s">
        <v>9</v>
      </c>
      <c r="E12" s="72" t="s">
        <v>9</v>
      </c>
      <c r="F12" s="65">
        <v>76128370.654799998</v>
      </c>
      <c r="G12" s="65">
        <v>70371013.134499997</v>
      </c>
      <c r="H12" s="65">
        <v>76703235.818999991</v>
      </c>
      <c r="I12" s="65">
        <v>71888563.439999998</v>
      </c>
      <c r="J12" s="329">
        <v>73835858.973000005</v>
      </c>
      <c r="K12" s="330">
        <v>73986176.963</v>
      </c>
      <c r="L12" s="6"/>
      <c r="M12" s="6"/>
      <c r="N12" s="6"/>
      <c r="O12" s="6"/>
      <c r="P12" s="6"/>
    </row>
    <row r="13" spans="1:16" s="1" customFormat="1" x14ac:dyDescent="0.35">
      <c r="B13" s="325" t="str">
        <f>IF('About Databook'!$A$15='About Databook'!$C$63,Toggle!A67,Toggle!R67)</f>
        <v>Tailings</v>
      </c>
      <c r="C13" s="52" t="str">
        <f>IF('About Databook'!$A$15='About Databook'!$C$63,Toggle!B67,Toggle!S67)</f>
        <v>t</v>
      </c>
      <c r="D13" s="72" t="s">
        <v>9</v>
      </c>
      <c r="E13" s="55" t="s">
        <v>9</v>
      </c>
      <c r="F13" s="65">
        <v>4992725.9875999996</v>
      </c>
      <c r="G13" s="65">
        <v>6908892.7768999999</v>
      </c>
      <c r="H13" s="65">
        <v>7008263.1151700011</v>
      </c>
      <c r="I13" s="65">
        <v>13248804.74</v>
      </c>
      <c r="J13" s="329">
        <v>14889239.456</v>
      </c>
      <c r="K13" s="330">
        <v>14889239.456</v>
      </c>
      <c r="L13" s="6"/>
      <c r="M13" s="6"/>
      <c r="N13" s="6"/>
      <c r="O13" s="6"/>
      <c r="P13" s="6"/>
    </row>
    <row r="14" spans="1:16" s="1" customFormat="1" x14ac:dyDescent="0.35">
      <c r="B14" s="324" t="str">
        <f>IF('About Databook'!$A$15='About Databook'!$C$63,Toggle!A68,Toggle!R68)</f>
        <v>Non-mineral waste</v>
      </c>
      <c r="C14" s="52" t="str">
        <f>IF('About Databook'!$A$15='About Databook'!$C$63,Toggle!B68,Toggle!S68)</f>
        <v>t</v>
      </c>
      <c r="D14" s="72" t="s">
        <v>9</v>
      </c>
      <c r="E14" s="72" t="s">
        <v>9</v>
      </c>
      <c r="F14" s="65">
        <v>8268.6812219999993</v>
      </c>
      <c r="G14" s="65">
        <v>5666.474196000001</v>
      </c>
      <c r="H14" s="65">
        <v>6587.6077469999991</v>
      </c>
      <c r="I14" s="65">
        <v>11675.529677289998</v>
      </c>
      <c r="J14" s="329">
        <v>8005060.0251999991</v>
      </c>
      <c r="K14" s="330">
        <v>8009758.7945399992</v>
      </c>
    </row>
    <row r="15" spans="1:16" x14ac:dyDescent="0.35">
      <c r="B15" s="323" t="str">
        <f>IF('About Databook'!$A$15='About Databook'!$C$63,Toggle!A69,Toggle!R69)</f>
        <v>By form of waste</v>
      </c>
      <c r="C15" s="120"/>
      <c r="D15" s="120"/>
      <c r="E15" s="121"/>
      <c r="F15" s="122"/>
      <c r="G15" s="122"/>
      <c r="H15" s="122"/>
      <c r="I15" s="122"/>
      <c r="J15" s="279"/>
      <c r="K15" s="280"/>
    </row>
    <row r="16" spans="1:16" x14ac:dyDescent="0.35">
      <c r="B16" s="325" t="str">
        <f>IF('About Databook'!$A$15='About Databook'!$C$63,Toggle!A70,Toggle!R70)</f>
        <v>Waste rock</v>
      </c>
      <c r="C16" s="52" t="str">
        <f>IF('About Databook'!$A$15='About Databook'!$C$63,Toggle!B70,Toggle!S70)</f>
        <v>t</v>
      </c>
      <c r="D16" s="72" t="s">
        <v>9</v>
      </c>
      <c r="E16" s="72" t="s">
        <v>9</v>
      </c>
      <c r="F16" s="65">
        <v>67566322.799999997</v>
      </c>
      <c r="G16" s="65">
        <v>70371013.134499997</v>
      </c>
      <c r="H16" s="65">
        <v>76703235.818999991</v>
      </c>
      <c r="I16" s="65">
        <v>71888563.439999998</v>
      </c>
      <c r="J16" s="329">
        <f>J12</f>
        <v>73835858.973000005</v>
      </c>
      <c r="K16" s="330">
        <f>K12</f>
        <v>73986176.963</v>
      </c>
    </row>
    <row r="17" spans="2:12" x14ac:dyDescent="0.35">
      <c r="B17" s="325" t="str">
        <f>IF('About Databook'!$A$15='About Databook'!$C$63,Toggle!A71,Toggle!R71)</f>
        <v>Tailings</v>
      </c>
      <c r="C17" s="52" t="str">
        <f>IF('About Databook'!$A$15='About Databook'!$C$63,Toggle!B71,Toggle!S71)</f>
        <v>t</v>
      </c>
      <c r="D17" s="72" t="s">
        <v>9</v>
      </c>
      <c r="E17" s="72" t="s">
        <v>9</v>
      </c>
      <c r="F17" s="65">
        <v>4992725.9875999996</v>
      </c>
      <c r="G17" s="65">
        <v>6908892.7768999999</v>
      </c>
      <c r="H17" s="65">
        <v>7008263.1151700011</v>
      </c>
      <c r="I17" s="65">
        <v>13248804.74</v>
      </c>
      <c r="J17" s="329">
        <f t="shared" ref="J17:K17" si="0">J13</f>
        <v>14889239.456</v>
      </c>
      <c r="K17" s="330">
        <f t="shared" si="0"/>
        <v>14889239.456</v>
      </c>
    </row>
    <row r="18" spans="2:12" x14ac:dyDescent="0.35">
      <c r="B18" s="325" t="str">
        <f>IF('About Databook'!$A$15='About Databook'!$C$63,Toggle!A72,Toggle!R72)</f>
        <v>Other waste (1)</v>
      </c>
      <c r="C18" s="52" t="str">
        <f>IF('About Databook'!$A$15='About Databook'!$C$63,Toggle!B72,Toggle!S72)</f>
        <v>t</v>
      </c>
      <c r="D18" s="72" t="s">
        <v>9</v>
      </c>
      <c r="E18" s="72" t="s">
        <v>9</v>
      </c>
      <c r="F18" s="65">
        <v>8268.6812219999993</v>
      </c>
      <c r="G18" s="65">
        <v>5666.474196000001</v>
      </c>
      <c r="H18" s="65">
        <v>6587.6077469999991</v>
      </c>
      <c r="I18" s="65">
        <v>11675.529677289998</v>
      </c>
      <c r="J18" s="329">
        <f t="shared" ref="J18:K18" si="1">J14</f>
        <v>8005060.0251999991</v>
      </c>
      <c r="K18" s="330">
        <f t="shared" si="1"/>
        <v>8009758.7945399992</v>
      </c>
    </row>
    <row r="19" spans="2:12" x14ac:dyDescent="0.35">
      <c r="B19" s="323" t="str">
        <f>IF('About Databook'!$A$15='About Databook'!$C$63,Toggle!A73,Toggle!R73)</f>
        <v>By hazard class</v>
      </c>
      <c r="C19" s="120"/>
      <c r="D19" s="120"/>
      <c r="E19" s="121"/>
      <c r="F19" s="122"/>
      <c r="G19" s="122"/>
      <c r="H19" s="122"/>
      <c r="I19" s="122"/>
      <c r="J19" s="279"/>
      <c r="K19" s="280"/>
    </row>
    <row r="20" spans="2:12" x14ac:dyDescent="0.35">
      <c r="B20" s="326" t="str">
        <f>IF('About Databook'!$A$15='About Databook'!$C$63,Toggle!A74,Toggle!R74)</f>
        <v>Non-hazardous waste</v>
      </c>
      <c r="C20" s="52" t="str">
        <f>IF('About Databook'!$A$15='About Databook'!$C$63,Toggle!B74,Toggle!S74)</f>
        <v>t</v>
      </c>
      <c r="D20" s="72" t="s">
        <v>9</v>
      </c>
      <c r="E20" s="72" t="s">
        <v>9</v>
      </c>
      <c r="F20" s="65">
        <v>76135965.313899994</v>
      </c>
      <c r="G20" s="65">
        <v>70376212.517399997</v>
      </c>
      <c r="H20" s="65">
        <v>76709286.10571599</v>
      </c>
      <c r="I20" s="65">
        <v>71899459.800400004</v>
      </c>
      <c r="J20" s="329">
        <v>81840304.709999993</v>
      </c>
      <c r="K20" s="330">
        <v>81995318.700000003</v>
      </c>
    </row>
    <row r="21" spans="2:12" x14ac:dyDescent="0.35">
      <c r="B21" s="326" t="str">
        <f>IF('About Databook'!$A$15='About Databook'!$C$63,Toggle!A75,Toggle!R75)</f>
        <v>Hazardous waste</v>
      </c>
      <c r="C21" s="52" t="str">
        <f>IF('About Databook'!$A$15='About Databook'!$C$63,Toggle!B75,Toggle!S75)</f>
        <v>t</v>
      </c>
      <c r="D21" s="72" t="s">
        <v>9</v>
      </c>
      <c r="E21" s="72" t="s">
        <v>9</v>
      </c>
      <c r="F21" s="65">
        <v>4993400.009722</v>
      </c>
      <c r="G21" s="65">
        <v>6909359.8681960003</v>
      </c>
      <c r="H21" s="65">
        <v>7008800.4362010015</v>
      </c>
      <c r="I21" s="65">
        <v>13249583.90927729</v>
      </c>
      <c r="J21" s="329">
        <v>14889853.75</v>
      </c>
      <c r="K21" s="330">
        <v>14889856.51</v>
      </c>
    </row>
    <row r="22" spans="2:12" x14ac:dyDescent="0.35">
      <c r="B22" s="323" t="str">
        <f>IF('About Databook'!$A$15='About Databook'!$C$63,Toggle!A76,Toggle!R76)</f>
        <v>Waste treatment method</v>
      </c>
      <c r="C22" s="120"/>
      <c r="D22" s="120"/>
      <c r="E22" s="121"/>
      <c r="F22" s="122"/>
      <c r="G22" s="122"/>
      <c r="H22" s="122"/>
      <c r="I22" s="122"/>
      <c r="J22" s="279"/>
      <c r="K22" s="280"/>
    </row>
    <row r="23" spans="2:12" x14ac:dyDescent="0.35">
      <c r="B23" s="326" t="str">
        <f>IF('About Databook'!$A$15='About Databook'!$C$63,Toggle!A77,Toggle!R77)</f>
        <v>Non-hazardous waste</v>
      </c>
      <c r="C23" s="52"/>
      <c r="D23" s="52"/>
      <c r="E23" s="235"/>
      <c r="F23" s="236"/>
      <c r="G23" s="236"/>
      <c r="H23" s="236"/>
      <c r="I23" s="236"/>
      <c r="J23" s="279"/>
      <c r="K23" s="280"/>
    </row>
    <row r="24" spans="2:12" x14ac:dyDescent="0.35">
      <c r="B24" s="325" t="str">
        <f>IF('About Databook'!$A$15='About Databook'!$C$63,Toggle!A78,Toggle!R78)</f>
        <v>Landfilled</v>
      </c>
      <c r="C24" s="52" t="str">
        <f>IF('About Databook'!$A$15='About Databook'!$C$63,Toggle!B78,Toggle!S78)</f>
        <v>t</v>
      </c>
      <c r="D24" s="72" t="s">
        <v>9</v>
      </c>
      <c r="E24" s="72" t="s">
        <v>9</v>
      </c>
      <c r="F24" s="78" t="s">
        <v>9</v>
      </c>
      <c r="G24" s="78" t="s">
        <v>9</v>
      </c>
      <c r="H24" s="78" t="s">
        <v>9</v>
      </c>
      <c r="I24" s="65">
        <v>42067480.870200008</v>
      </c>
      <c r="J24" s="329">
        <v>40376774.130000003</v>
      </c>
      <c r="K24" s="330">
        <v>40376774.130000003</v>
      </c>
      <c r="L24" s="172"/>
    </row>
    <row r="25" spans="2:12" x14ac:dyDescent="0.35">
      <c r="B25" s="325" t="str">
        <f>IF('About Databook'!$A$15='About Databook'!$C$63,Toggle!A79,Toggle!R79)</f>
        <v>Diverted from disposal</v>
      </c>
      <c r="C25" s="52" t="str">
        <f>IF('About Databook'!$A$15='About Databook'!$C$63,Toggle!B79,Toggle!S79)</f>
        <v>t</v>
      </c>
      <c r="D25" s="72" t="s">
        <v>9</v>
      </c>
      <c r="E25" s="72" t="s">
        <v>9</v>
      </c>
      <c r="F25" s="78" t="s">
        <v>9</v>
      </c>
      <c r="G25" s="78" t="s">
        <v>9</v>
      </c>
      <c r="H25" s="78" t="s">
        <v>9</v>
      </c>
      <c r="I25" s="65">
        <v>29031188.239759997</v>
      </c>
      <c r="J25" s="331">
        <v>28613669.129999999</v>
      </c>
      <c r="K25" s="332">
        <v>28614059.84</v>
      </c>
    </row>
    <row r="26" spans="2:12" x14ac:dyDescent="0.35">
      <c r="B26" s="325" t="str">
        <f>IF('About Databook'!$A$15='About Databook'!$C$63,Toggle!A80,Toggle!R80)</f>
        <v>Recycled and reused</v>
      </c>
      <c r="C26" s="52" t="str">
        <f>IF('About Databook'!$A$15='About Databook'!$C$63,Toggle!B80,Toggle!S80)</f>
        <v>t</v>
      </c>
      <c r="D26" s="72" t="s">
        <v>9</v>
      </c>
      <c r="E26" s="72" t="s">
        <v>9</v>
      </c>
      <c r="F26" s="78" t="s">
        <v>9</v>
      </c>
      <c r="G26" s="78" t="s">
        <v>9</v>
      </c>
      <c r="H26" s="78" t="s">
        <v>9</v>
      </c>
      <c r="I26" s="65">
        <v>1655495.746</v>
      </c>
      <c r="J26" s="329">
        <v>12473493.77</v>
      </c>
      <c r="K26" s="330">
        <v>12628117.32</v>
      </c>
    </row>
    <row r="27" spans="2:12" x14ac:dyDescent="0.35">
      <c r="B27" s="325" t="str">
        <f>IF('About Databook'!$A$15='About Databook'!$C$63,Toggle!A81,Toggle!R81)</f>
        <v>Incinerated (2)</v>
      </c>
      <c r="C27" s="52" t="str">
        <f>IF('About Databook'!$A$15='About Databook'!$C$63,Toggle!B81,Toggle!S81)</f>
        <v>t</v>
      </c>
      <c r="D27" s="72" t="s">
        <v>9</v>
      </c>
      <c r="E27" s="72" t="s">
        <v>9</v>
      </c>
      <c r="F27" s="78" t="s">
        <v>9</v>
      </c>
      <c r="G27" s="78" t="s">
        <v>9</v>
      </c>
      <c r="H27" s="78" t="s">
        <v>9</v>
      </c>
      <c r="I27" s="78" t="s">
        <v>9</v>
      </c>
      <c r="J27" s="329">
        <v>501.46</v>
      </c>
      <c r="K27" s="330">
        <v>501.46</v>
      </c>
      <c r="L27" s="172"/>
    </row>
    <row r="28" spans="2:12" x14ac:dyDescent="0.35">
      <c r="B28" s="326" t="str">
        <f>IF('About Databook'!$A$15='About Databook'!$C$63,Toggle!A82,Toggle!R82)</f>
        <v>Hazardous waste</v>
      </c>
      <c r="C28" s="52"/>
      <c r="D28" s="52"/>
      <c r="E28" s="235"/>
      <c r="F28" s="236"/>
      <c r="G28" s="236"/>
      <c r="H28" s="236"/>
      <c r="I28" s="65"/>
      <c r="J28" s="279"/>
      <c r="K28" s="280"/>
    </row>
    <row r="29" spans="2:12" x14ac:dyDescent="0.35">
      <c r="B29" s="325" t="str">
        <f>IF('About Databook'!$A$15='About Databook'!$C$63,Toggle!A83,Toggle!R83)</f>
        <v>Landfilled</v>
      </c>
      <c r="C29" s="52" t="str">
        <f>IF('About Databook'!$A$15='About Databook'!$C$63,Toggle!B83,Toggle!S83)</f>
        <v>t</v>
      </c>
      <c r="D29" s="72" t="s">
        <v>9</v>
      </c>
      <c r="E29" s="72" t="s">
        <v>9</v>
      </c>
      <c r="F29" s="78" t="s">
        <v>9</v>
      </c>
      <c r="G29" s="78" t="s">
        <v>9</v>
      </c>
      <c r="H29" s="78" t="s">
        <v>9</v>
      </c>
      <c r="I29" s="65">
        <v>13248681.792000001</v>
      </c>
      <c r="J29" s="329">
        <v>14889199.59</v>
      </c>
      <c r="K29" s="330">
        <v>14889199.59</v>
      </c>
    </row>
    <row r="30" spans="2:12" x14ac:dyDescent="0.35">
      <c r="B30" s="325" t="str">
        <f>IF('About Databook'!$A$15='About Databook'!$C$63,Toggle!A84,Toggle!R84)</f>
        <v>Diverted from disposal</v>
      </c>
      <c r="C30" s="52" t="str">
        <f>IF('About Databook'!$A$15='About Databook'!$C$63,Toggle!B84,Toggle!S84)</f>
        <v>t</v>
      </c>
      <c r="D30" s="72" t="s">
        <v>9</v>
      </c>
      <c r="E30" s="72" t="s">
        <v>9</v>
      </c>
      <c r="F30" s="78" t="s">
        <v>9</v>
      </c>
      <c r="G30" s="78" t="s">
        <v>9</v>
      </c>
      <c r="H30" s="78" t="s">
        <v>9</v>
      </c>
      <c r="I30" s="65">
        <v>711.20237699999996</v>
      </c>
      <c r="J30" s="329">
        <v>651.44000000000005</v>
      </c>
      <c r="K30" s="330">
        <v>654.20000000000005</v>
      </c>
    </row>
    <row r="31" spans="2:12" x14ac:dyDescent="0.35">
      <c r="B31" s="325" t="str">
        <f>IF('About Databook'!$A$15='About Databook'!$C$63,Toggle!A85,Toggle!R85)</f>
        <v>Recycled and reused</v>
      </c>
      <c r="C31" s="52" t="str">
        <f>IF('About Databook'!$A$15='About Databook'!$C$63,Toggle!B85,Toggle!S85)</f>
        <v>t</v>
      </c>
      <c r="D31" s="72" t="s">
        <v>9</v>
      </c>
      <c r="E31" s="72" t="s">
        <v>9</v>
      </c>
      <c r="F31" s="78" t="s">
        <v>9</v>
      </c>
      <c r="G31" s="78" t="s">
        <v>9</v>
      </c>
      <c r="H31" s="78" t="s">
        <v>9</v>
      </c>
      <c r="I31" s="65">
        <v>171.91199999999998</v>
      </c>
      <c r="J31" s="285" t="s">
        <v>10</v>
      </c>
      <c r="K31" s="286" t="s">
        <v>10</v>
      </c>
    </row>
    <row r="32" spans="2:12" x14ac:dyDescent="0.35">
      <c r="B32" s="325" t="str">
        <f>IF('About Databook'!$A$15='About Databook'!$C$63,Toggle!A86,Toggle!R86)</f>
        <v>Incinerated (2)</v>
      </c>
      <c r="C32" s="52" t="str">
        <f>IF('About Databook'!$A$15='About Databook'!$C$63,Toggle!B86,Toggle!S86)</f>
        <v>t</v>
      </c>
      <c r="D32" s="72" t="s">
        <v>9</v>
      </c>
      <c r="E32" s="72" t="s">
        <v>9</v>
      </c>
      <c r="F32" s="78" t="s">
        <v>9</v>
      </c>
      <c r="G32" s="78" t="s">
        <v>9</v>
      </c>
      <c r="H32" s="78" t="s">
        <v>9</v>
      </c>
      <c r="I32" s="78" t="s">
        <v>9</v>
      </c>
      <c r="J32" s="329">
        <v>1.1200000000000001</v>
      </c>
      <c r="K32" s="330">
        <v>1.1200000000000001</v>
      </c>
    </row>
    <row r="33" spans="2:13" x14ac:dyDescent="0.35">
      <c r="B33" s="42"/>
      <c r="C33" s="51"/>
      <c r="D33" s="72"/>
      <c r="E33" s="72"/>
      <c r="F33" s="78"/>
      <c r="G33" s="98"/>
      <c r="H33" s="98"/>
      <c r="I33" s="98"/>
      <c r="J33" s="279"/>
      <c r="K33" s="280"/>
    </row>
    <row r="34" spans="2:13" x14ac:dyDescent="0.35">
      <c r="B34" s="42"/>
      <c r="C34" s="51"/>
      <c r="D34" s="72"/>
      <c r="E34" s="72"/>
      <c r="F34" s="78"/>
      <c r="G34" s="98"/>
      <c r="H34" s="98"/>
      <c r="I34" s="98"/>
      <c r="J34" s="279"/>
      <c r="K34" s="280"/>
    </row>
    <row r="35" spans="2:13" ht="15.5" x14ac:dyDescent="0.35">
      <c r="B35" s="320" t="str">
        <f>IF('About Databook'!$A$15='About Databook'!$C$63,Toggle!A88,Toggle!R88)</f>
        <v>Air Quality</v>
      </c>
      <c r="F35" s="65"/>
      <c r="G35" s="65"/>
      <c r="H35" s="65"/>
      <c r="I35" s="98"/>
      <c r="J35" s="279"/>
      <c r="K35" s="280"/>
      <c r="M35" s="5"/>
    </row>
    <row r="36" spans="2:13" x14ac:dyDescent="0.35">
      <c r="I36" s="180"/>
      <c r="J36" s="281"/>
      <c r="K36" s="282" t="s">
        <v>11</v>
      </c>
    </row>
    <row r="37" spans="2:13" s="5" customFormat="1" ht="14" x14ac:dyDescent="0.35">
      <c r="B37" s="321" t="str">
        <f>IF('About Databook'!$A$15='About Databook'!$C$63,Toggle!A90,Toggle!R90)</f>
        <v>Pollutant emissions across the Group</v>
      </c>
      <c r="C37" s="30"/>
      <c r="D37" s="30"/>
      <c r="E37" s="30"/>
      <c r="F37" s="30"/>
      <c r="G37" s="32"/>
      <c r="H37" s="32"/>
      <c r="I37" s="32"/>
      <c r="J37" s="283"/>
      <c r="K37" s="284" t="s">
        <v>12</v>
      </c>
    </row>
    <row r="38" spans="2:13" s="1" customFormat="1" x14ac:dyDescent="0.35">
      <c r="B38" s="333" t="str">
        <f>IF('About Databook'!$A$15='About Databook'!$C$63,Toggle!A91,Toggle!R91)</f>
        <v>Sulfur dioxide (SO₂)</v>
      </c>
      <c r="C38" s="52" t="str">
        <f>IF('About Databook'!$A$15='About Databook'!$C$63,Toggle!B91,Toggle!S91)</f>
        <v>t</v>
      </c>
      <c r="D38" s="65">
        <v>51.1</v>
      </c>
      <c r="E38" s="65">
        <v>59.5</v>
      </c>
      <c r="F38" s="65">
        <v>93</v>
      </c>
      <c r="G38" s="65">
        <v>195.5</v>
      </c>
      <c r="H38" s="65">
        <v>113.97167999999999</v>
      </c>
      <c r="I38" s="72">
        <v>83.98</v>
      </c>
      <c r="J38" s="329">
        <v>93.865160000000003</v>
      </c>
      <c r="K38" s="330">
        <v>272.37940999999995</v>
      </c>
    </row>
    <row r="39" spans="2:13" x14ac:dyDescent="0.35">
      <c r="B39" s="333" t="str">
        <f>IF('About Databook'!$A$15='About Databook'!$C$63,Toggle!A92,Toggle!R92)</f>
        <v>Nitrogen oxides (NOₓ)</v>
      </c>
      <c r="C39" s="52" t="str">
        <f>IF('About Databook'!$A$15='About Databook'!$C$63,Toggle!B92,Toggle!S92)</f>
        <v>t</v>
      </c>
      <c r="D39" s="65">
        <v>42.9</v>
      </c>
      <c r="E39" s="65">
        <v>49.8</v>
      </c>
      <c r="F39" s="65">
        <v>69.099999999999994</v>
      </c>
      <c r="G39" s="65">
        <v>103.5</v>
      </c>
      <c r="H39" s="65">
        <v>86.877369999999999</v>
      </c>
      <c r="I39" s="72">
        <v>113.67</v>
      </c>
      <c r="J39" s="329">
        <v>104.92518</v>
      </c>
      <c r="K39" s="330">
        <v>133.21908000000002</v>
      </c>
    </row>
    <row r="40" spans="2:13" x14ac:dyDescent="0.35">
      <c r="B40" s="333" t="str">
        <f>IF('About Databook'!$A$15='About Databook'!$C$63,Toggle!A93,Toggle!R93)</f>
        <v>Carbon monoxide</v>
      </c>
      <c r="C40" s="52" t="str">
        <f>IF('About Databook'!$A$15='About Databook'!$C$63,Toggle!B93,Toggle!S93)</f>
        <v>t</v>
      </c>
      <c r="D40" s="65">
        <v>164.2</v>
      </c>
      <c r="E40" s="65">
        <v>196.1</v>
      </c>
      <c r="F40" s="65">
        <v>256.2</v>
      </c>
      <c r="G40" s="65">
        <v>390.9</v>
      </c>
      <c r="H40" s="65">
        <v>317.69281999999998</v>
      </c>
      <c r="I40" s="72">
        <v>290.44</v>
      </c>
      <c r="J40" s="329">
        <v>307.34001999999987</v>
      </c>
      <c r="K40" s="330">
        <v>448.77196999999995</v>
      </c>
    </row>
    <row r="41" spans="2:13" x14ac:dyDescent="0.35">
      <c r="B41" s="333" t="str">
        <f>IF('About Databook'!$A$15='About Databook'!$C$63,Toggle!A94,Toggle!R94)</f>
        <v>Particulate matter</v>
      </c>
      <c r="C41" s="52" t="str">
        <f>IF('About Databook'!$A$15='About Databook'!$C$63,Toggle!B94,Toggle!S94)</f>
        <v>t</v>
      </c>
      <c r="D41" s="65">
        <v>4389.8</v>
      </c>
      <c r="E41" s="65">
        <v>4556.1000000000004</v>
      </c>
      <c r="F41" s="65">
        <v>4703</v>
      </c>
      <c r="G41" s="65">
        <v>7230.9</v>
      </c>
      <c r="H41" s="65">
        <v>8429.9060800000007</v>
      </c>
      <c r="I41" s="72">
        <v>6307.53</v>
      </c>
      <c r="J41" s="329">
        <v>6664.9270999999999</v>
      </c>
      <c r="K41" s="330">
        <v>6918.3645399999996</v>
      </c>
    </row>
    <row r="42" spans="2:13" x14ac:dyDescent="0.35">
      <c r="B42" s="333" t="str">
        <f>IF('About Databook'!$A$15='About Databook'!$C$63,Toggle!A95,Toggle!R95)</f>
        <v>Ozone-depleting substances</v>
      </c>
      <c r="C42" s="52" t="str">
        <f>IF('About Databook'!$A$15='About Databook'!$C$63,Toggle!B95,Toggle!S95)</f>
        <v>t</v>
      </c>
      <c r="D42" s="65">
        <v>0</v>
      </c>
      <c r="E42" s="65">
        <v>0</v>
      </c>
      <c r="F42" s="65">
        <v>0</v>
      </c>
      <c r="G42" s="65">
        <v>0</v>
      </c>
      <c r="H42" s="65">
        <v>0</v>
      </c>
      <c r="I42" s="72">
        <v>0</v>
      </c>
      <c r="J42" s="329">
        <v>0</v>
      </c>
      <c r="K42" s="330">
        <v>0</v>
      </c>
    </row>
    <row r="43" spans="2:13" x14ac:dyDescent="0.35">
      <c r="B43" s="333" t="str">
        <f>IF('About Databook'!$A$15='About Databook'!$C$63,Toggle!A96,Toggle!R96)</f>
        <v>Volatile organic compounds (VOCs)</v>
      </c>
      <c r="C43" s="52" t="str">
        <f>IF('About Databook'!$A$15='About Databook'!$C$63,Toggle!B96,Toggle!S96)</f>
        <v>t</v>
      </c>
      <c r="D43" s="65">
        <v>3.7</v>
      </c>
      <c r="E43" s="65">
        <v>33.6</v>
      </c>
      <c r="F43" s="65">
        <v>40.4</v>
      </c>
      <c r="G43" s="65">
        <v>166.5</v>
      </c>
      <c r="H43" s="65">
        <v>25.896529999999998</v>
      </c>
      <c r="I43" s="72">
        <v>19.36</v>
      </c>
      <c r="J43" s="329">
        <v>37.629029999999993</v>
      </c>
      <c r="K43" s="330">
        <v>37.974639999999994</v>
      </c>
    </row>
    <row r="44" spans="2:13" x14ac:dyDescent="0.35">
      <c r="B44" s="333" t="str">
        <f>IF('About Databook'!$A$15='About Databook'!$C$63,Toggle!A97,Toggle!R97)</f>
        <v>Mercury (Hg)</v>
      </c>
      <c r="C44" s="52" t="str">
        <f>IF('About Databook'!$A$15='About Databook'!$C$63,Toggle!B97,Toggle!S97)</f>
        <v>t</v>
      </c>
      <c r="D44" s="65">
        <v>0</v>
      </c>
      <c r="E44" s="65">
        <v>0</v>
      </c>
      <c r="F44" s="65">
        <v>0</v>
      </c>
      <c r="G44" s="65">
        <v>0</v>
      </c>
      <c r="H44" s="65">
        <v>0</v>
      </c>
      <c r="I44" s="72">
        <v>0</v>
      </c>
      <c r="J44" s="329">
        <v>0</v>
      </c>
      <c r="K44" s="330">
        <v>0</v>
      </c>
    </row>
    <row r="45" spans="2:13" x14ac:dyDescent="0.35">
      <c r="B45" s="333" t="str">
        <f>IF('About Databook'!$A$15='About Databook'!$C$63,Toggle!A98,Toggle!R98)</f>
        <v>Lead (Pb)</v>
      </c>
      <c r="C45" s="52" t="str">
        <f>IF('About Databook'!$A$15='About Databook'!$C$63,Toggle!B98,Toggle!S98)</f>
        <v>t</v>
      </c>
      <c r="D45" s="65">
        <v>0</v>
      </c>
      <c r="E45" s="65">
        <v>0</v>
      </c>
      <c r="F45" s="65">
        <v>0</v>
      </c>
      <c r="G45" s="65">
        <v>0</v>
      </c>
      <c r="H45" s="65">
        <v>0</v>
      </c>
      <c r="I45" s="72">
        <v>0</v>
      </c>
      <c r="J45" s="329">
        <v>0</v>
      </c>
      <c r="K45" s="330">
        <v>0</v>
      </c>
    </row>
    <row r="46" spans="2:13" x14ac:dyDescent="0.35">
      <c r="B46" s="333" t="str">
        <f>IF('About Databook'!$A$15='About Databook'!$C$63,Toggle!A99,Toggle!R99)</f>
        <v>Others</v>
      </c>
      <c r="C46" s="52" t="str">
        <f>IF('About Databook'!$A$15='About Databook'!$C$63,Toggle!B99,Toggle!S99)</f>
        <v>t</v>
      </c>
      <c r="D46" s="65">
        <v>78.400000000000006</v>
      </c>
      <c r="E46" s="65">
        <v>108.5</v>
      </c>
      <c r="F46" s="65">
        <v>115.8</v>
      </c>
      <c r="G46" s="65">
        <v>323.89999999999998</v>
      </c>
      <c r="H46" s="65">
        <v>121.47808000000001</v>
      </c>
      <c r="I46" s="65">
        <v>94.59</v>
      </c>
      <c r="J46" s="329">
        <v>134.19304999999997</v>
      </c>
      <c r="K46" s="330">
        <v>138.74720999999997</v>
      </c>
    </row>
    <row r="47" spans="2:13" x14ac:dyDescent="0.35">
      <c r="D47" s="96"/>
      <c r="E47" s="96"/>
      <c r="F47" s="96"/>
      <c r="G47" s="252"/>
      <c r="H47" s="252"/>
      <c r="I47" s="252"/>
      <c r="J47" s="279"/>
      <c r="K47" s="280"/>
    </row>
    <row r="48" spans="2:13" ht="15.5" x14ac:dyDescent="0.35">
      <c r="B48" s="320" t="str">
        <f>IF('About Databook'!$A$15='About Databook'!$C$63,Toggle!A101,Toggle!R101)</f>
        <v>Water Consumption</v>
      </c>
      <c r="G48" s="253"/>
      <c r="H48" s="251"/>
      <c r="I48" s="251"/>
      <c r="J48" s="279"/>
      <c r="K48" s="280"/>
    </row>
    <row r="49" spans="2:11" x14ac:dyDescent="0.35">
      <c r="I49" s="180"/>
      <c r="J49" s="281"/>
      <c r="K49" s="282" t="s">
        <v>13</v>
      </c>
    </row>
    <row r="50" spans="2:11" s="5" customFormat="1" ht="14" x14ac:dyDescent="0.35">
      <c r="B50" s="321" t="str">
        <f>IF('About Databook'!$A$15='About Databook'!$C$63,Toggle!A103,Toggle!R103)</f>
        <v>Water resource management across the Group</v>
      </c>
      <c r="C50" s="30"/>
      <c r="D50" s="30"/>
      <c r="E50" s="30"/>
      <c r="F50" s="30"/>
      <c r="G50" s="32"/>
      <c r="H50" s="32"/>
      <c r="I50" s="32"/>
      <c r="J50" s="283"/>
      <c r="K50" s="284" t="s">
        <v>14</v>
      </c>
    </row>
    <row r="51" spans="2:11" s="1" customFormat="1" x14ac:dyDescent="0.35">
      <c r="B51" s="322" t="str">
        <f>IF('About Databook'!$A$15='About Databook'!$C$63,Toggle!A104,Toggle!R104)</f>
        <v xml:space="preserve">Water intake, including: </v>
      </c>
      <c r="C51" s="91" t="str">
        <f>IF('About Databook'!$A$15='About Databook'!$C$63,Toggle!B104,Toggle!S104)</f>
        <v>megaliter</v>
      </c>
      <c r="D51" s="92">
        <v>7601.2</v>
      </c>
      <c r="E51" s="92">
        <v>7682</v>
      </c>
      <c r="F51" s="92">
        <v>9678.9650000000001</v>
      </c>
      <c r="G51" s="92">
        <v>8871.3269999999993</v>
      </c>
      <c r="H51" s="92">
        <v>10139.092000000001</v>
      </c>
      <c r="I51" s="92">
        <v>9084.4310700000005</v>
      </c>
      <c r="J51" s="327">
        <f>SUM(J52,J56)</f>
        <v>9859.9782900000009</v>
      </c>
      <c r="K51" s="328">
        <f>SUM(K52,K56)</f>
        <v>10443.577290000001</v>
      </c>
    </row>
    <row r="52" spans="2:11" s="1" customFormat="1" x14ac:dyDescent="0.35">
      <c r="B52" s="326" t="str">
        <f>IF('About Databook'!$A$15='About Databook'!$C$63,Toggle!A105,Toggle!R105)</f>
        <v>Freshwater intake, including:</v>
      </c>
      <c r="C52" s="346" t="str">
        <f>IF('About Databook'!$A$15='About Databook'!$C$63,Toggle!B105,Toggle!S105)</f>
        <v>megaliter</v>
      </c>
      <c r="D52" s="92">
        <v>7601.2</v>
      </c>
      <c r="E52" s="92">
        <v>7682</v>
      </c>
      <c r="F52" s="92">
        <v>9646.67</v>
      </c>
      <c r="G52" s="92">
        <v>8751.7150000000001</v>
      </c>
      <c r="H52" s="92">
        <v>10139.092000000001</v>
      </c>
      <c r="I52" s="92">
        <v>9084.4310700000005</v>
      </c>
      <c r="J52" s="327">
        <f>SUM(J53:J55)</f>
        <v>9777.7742900000012</v>
      </c>
      <c r="K52" s="328">
        <f>SUM(K53:K55)</f>
        <v>10361.373290000001</v>
      </c>
    </row>
    <row r="53" spans="2:11" x14ac:dyDescent="0.35">
      <c r="B53" s="325" t="str">
        <f>IF('About Databook'!$A$15='About Databook'!$C$63,Toggle!A106,Toggle!R106)</f>
        <v>Groundwater</v>
      </c>
      <c r="C53" s="52" t="str">
        <f>IF('About Databook'!$A$15='About Databook'!$C$63,Toggle!B106,Toggle!S106)</f>
        <v>megaliter</v>
      </c>
      <c r="D53" s="65">
        <v>2561.1999999999998</v>
      </c>
      <c r="E53" s="65">
        <v>2733.7</v>
      </c>
      <c r="F53" s="65">
        <v>3195.97</v>
      </c>
      <c r="G53" s="65">
        <v>2791.8020000000001</v>
      </c>
      <c r="H53" s="65">
        <v>2856.7150000000001</v>
      </c>
      <c r="I53" s="65">
        <v>2867.7730000000001</v>
      </c>
      <c r="J53" s="329">
        <v>4199.9359999999997</v>
      </c>
      <c r="K53" s="330">
        <f>'Data across projects'!J64</f>
        <v>4218.2150000000001</v>
      </c>
    </row>
    <row r="54" spans="2:11" x14ac:dyDescent="0.35">
      <c r="B54" s="325" t="str">
        <f>IF('About Databook'!$A$15='About Databook'!$C$63,Toggle!A107,Toggle!R107)</f>
        <v>Surface water</v>
      </c>
      <c r="C54" s="52" t="str">
        <f>IF('About Databook'!$A$15='About Databook'!$C$63,Toggle!B107,Toggle!S107)</f>
        <v>megaliter</v>
      </c>
      <c r="D54" s="65">
        <v>4815.8999999999996</v>
      </c>
      <c r="E54" s="65">
        <v>4709.7</v>
      </c>
      <c r="F54" s="65">
        <v>6268</v>
      </c>
      <c r="G54" s="65">
        <v>4032.723</v>
      </c>
      <c r="H54" s="65">
        <v>5225.9800000000005</v>
      </c>
      <c r="I54" s="65">
        <v>4401.2830000000004</v>
      </c>
      <c r="J54" s="329">
        <v>3697.4670000000001</v>
      </c>
      <c r="K54" s="330">
        <f>'Data across projects'!J65</f>
        <v>3697.4670000000001</v>
      </c>
    </row>
    <row r="55" spans="2:11" x14ac:dyDescent="0.35">
      <c r="B55" s="325" t="str">
        <f>IF('About Databook'!$A$15='About Databook'!$C$63,Toggle!A108,Toggle!R108)</f>
        <v>External water supply systems</v>
      </c>
      <c r="C55" s="52" t="str">
        <f>IF('About Databook'!$A$15='About Databook'!$C$63,Toggle!B108,Toggle!S108)</f>
        <v>megaliter</v>
      </c>
      <c r="D55" s="65">
        <v>224.1</v>
      </c>
      <c r="E55" s="65">
        <v>238.6</v>
      </c>
      <c r="F55" s="65">
        <v>182.7</v>
      </c>
      <c r="G55" s="65">
        <v>1927.19</v>
      </c>
      <c r="H55" s="65">
        <v>2056.3969999999999</v>
      </c>
      <c r="I55" s="65">
        <v>1815.3750700000001</v>
      </c>
      <c r="J55" s="329">
        <v>1880.37129</v>
      </c>
      <c r="K55" s="330">
        <f>'Data across projects'!J66</f>
        <v>2445.6912900000002</v>
      </c>
    </row>
    <row r="56" spans="2:11" x14ac:dyDescent="0.35">
      <c r="B56" s="326" t="str">
        <f>IF('About Databook'!$A$15='About Databook'!$C$63,Toggle!A109,Toggle!R109)</f>
        <v>Other water</v>
      </c>
      <c r="C56" s="52" t="str">
        <f>IF('About Databook'!$A$15='About Databook'!$C$63,Toggle!B109,Toggle!S109)</f>
        <v>megaliter</v>
      </c>
      <c r="D56" s="65">
        <v>0</v>
      </c>
      <c r="E56" s="65">
        <v>0</v>
      </c>
      <c r="F56" s="65">
        <v>32.295000000000002</v>
      </c>
      <c r="G56" s="65">
        <v>119.61199999999999</v>
      </c>
      <c r="H56" s="65">
        <v>0</v>
      </c>
      <c r="I56" s="65">
        <v>0</v>
      </c>
      <c r="J56" s="329">
        <v>82.203999999999994</v>
      </c>
      <c r="K56" s="330">
        <f>'Data across projects'!J67</f>
        <v>82.203999999999994</v>
      </c>
    </row>
    <row r="57" spans="2:11" s="1" customFormat="1" x14ac:dyDescent="0.35">
      <c r="B57" s="322" t="str">
        <f>IF('About Databook'!$A$15='About Databook'!$C$63,Toggle!A110,Toggle!R110)</f>
        <v>Water use, including:</v>
      </c>
      <c r="C57" s="91" t="str">
        <f>IF('About Databook'!$A$15='About Databook'!$C$63,Toggle!B110,Toggle!S110)</f>
        <v>megaliter</v>
      </c>
      <c r="D57" s="92">
        <v>19698.099999999999</v>
      </c>
      <c r="E57" s="92">
        <v>19366</v>
      </c>
      <c r="F57" s="92">
        <v>19326.861000000001</v>
      </c>
      <c r="G57" s="92">
        <v>26319.363000000001</v>
      </c>
      <c r="H57" s="92">
        <v>24264.302000000003</v>
      </c>
      <c r="I57" s="92">
        <v>22233.408070000001</v>
      </c>
      <c r="J57" s="327">
        <f>SUM(J58:J59)</f>
        <v>26517.616289999998</v>
      </c>
      <c r="K57" s="328">
        <f>SUM(K58:K59)</f>
        <v>29271.080289999998</v>
      </c>
    </row>
    <row r="58" spans="2:11" ht="14.75" customHeight="1" x14ac:dyDescent="0.35">
      <c r="B58" s="326" t="str">
        <f>IF('About Databook'!$A$15='About Databook'!$C$63,Toggle!A111,Toggle!R111)</f>
        <v>Freshwater</v>
      </c>
      <c r="C58" s="52" t="str">
        <f>IF('About Databook'!$A$15='About Databook'!$C$63,Toggle!B111,Toggle!S111)</f>
        <v>megaliter</v>
      </c>
      <c r="D58" s="65">
        <v>7601.2</v>
      </c>
      <c r="E58" s="65">
        <v>7682</v>
      </c>
      <c r="F58" s="65">
        <v>9646.67</v>
      </c>
      <c r="G58" s="65">
        <v>8751.7150000000001</v>
      </c>
      <c r="H58" s="65">
        <v>10139.092000000001</v>
      </c>
      <c r="I58" s="65">
        <v>9084.4310700000005</v>
      </c>
      <c r="J58" s="329">
        <f>J51</f>
        <v>9859.9782900000009</v>
      </c>
      <c r="K58" s="330">
        <f>K51</f>
        <v>10443.577290000001</v>
      </c>
    </row>
    <row r="59" spans="2:11" x14ac:dyDescent="0.35">
      <c r="B59" s="326" t="str">
        <f>IF('About Databook'!$A$15='About Databook'!$C$63,Toggle!A112,Toggle!R112)</f>
        <v>Reused and recycled water</v>
      </c>
      <c r="C59" s="52" t="str">
        <f>IF('About Databook'!$A$15='About Databook'!$C$63,Toggle!B112,Toggle!S112)</f>
        <v>megaliter</v>
      </c>
      <c r="D59" s="65">
        <v>12096.9</v>
      </c>
      <c r="E59" s="65">
        <v>11684</v>
      </c>
      <c r="F59" s="65">
        <v>9680.1910000000007</v>
      </c>
      <c r="G59" s="65">
        <v>17567.648000000001</v>
      </c>
      <c r="H59" s="65">
        <v>14125.210000000001</v>
      </c>
      <c r="I59" s="65">
        <v>13148.976999999999</v>
      </c>
      <c r="J59" s="329">
        <v>16657.637999999999</v>
      </c>
      <c r="K59" s="330">
        <f>'Data across projects'!J74</f>
        <v>18827.502999999997</v>
      </c>
    </row>
    <row r="60" spans="2:11" s="1" customFormat="1" ht="14.75" customHeight="1" x14ac:dyDescent="0.35">
      <c r="B60" s="322" t="str">
        <f>IF('About Databook'!$A$15='About Databook'!$C$63,Toggle!A113,Toggle!R113)</f>
        <v>Water discharge, including:</v>
      </c>
      <c r="C60" s="91" t="str">
        <f>IF('About Databook'!$A$15='About Databook'!$C$63,Toggle!B113,Toggle!S113)</f>
        <v>megaliter</v>
      </c>
      <c r="D60" s="92">
        <v>93.1</v>
      </c>
      <c r="E60" s="92">
        <v>120.6</v>
      </c>
      <c r="F60" s="92">
        <v>32</v>
      </c>
      <c r="G60" s="92">
        <v>36</v>
      </c>
      <c r="H60" s="92">
        <v>43.168900000000001</v>
      </c>
      <c r="I60" s="92">
        <v>46.681999999999995</v>
      </c>
      <c r="J60" s="327">
        <f>SUM(J61:J64)</f>
        <v>80.238</v>
      </c>
      <c r="K60" s="328">
        <f>SUM(K61:K64)</f>
        <v>80.238</v>
      </c>
    </row>
    <row r="61" spans="2:11" ht="15.65" customHeight="1" x14ac:dyDescent="0.35">
      <c r="B61" s="326" t="str">
        <f>IF('About Databook'!$A$15='About Databook'!$C$63,Toggle!A114,Toggle!R114)</f>
        <v>to water bodies</v>
      </c>
      <c r="C61" s="52" t="str">
        <f>IF('About Databook'!$A$15='About Databook'!$C$63,Toggle!B114,Toggle!S114)</f>
        <v>megaliter</v>
      </c>
      <c r="D61" s="65">
        <v>0</v>
      </c>
      <c r="E61" s="65">
        <v>0</v>
      </c>
      <c r="F61" s="65">
        <v>0</v>
      </c>
      <c r="G61" s="65">
        <v>0</v>
      </c>
      <c r="H61" s="65">
        <v>0</v>
      </c>
      <c r="I61" s="65">
        <v>0</v>
      </c>
      <c r="J61" s="329">
        <v>0</v>
      </c>
      <c r="K61" s="330">
        <v>0</v>
      </c>
    </row>
    <row r="62" spans="2:11" x14ac:dyDescent="0.35">
      <c r="B62" s="326" t="str">
        <f>IF('About Databook'!$A$15='About Databook'!$C$63,Toggle!A115,Toggle!R115)</f>
        <v>to land</v>
      </c>
      <c r="C62" s="52" t="str">
        <f>IF('About Databook'!$A$15='About Databook'!$C$63,Toggle!B115,Toggle!S115)</f>
        <v>megaliter</v>
      </c>
      <c r="D62" s="65">
        <v>93.1</v>
      </c>
      <c r="E62" s="65">
        <v>106.6</v>
      </c>
      <c r="F62" s="65">
        <v>0</v>
      </c>
      <c r="G62" s="65">
        <v>0</v>
      </c>
      <c r="H62" s="65">
        <v>0</v>
      </c>
      <c r="I62" s="65">
        <v>0</v>
      </c>
      <c r="J62" s="329">
        <v>0</v>
      </c>
      <c r="K62" s="330">
        <v>0</v>
      </c>
    </row>
    <row r="63" spans="2:11" x14ac:dyDescent="0.35">
      <c r="B63" s="326" t="str">
        <f>IF('About Databook'!$A$15='About Databook'!$C$63,Toggle!A116,Toggle!R116)</f>
        <v>to sewerage</v>
      </c>
      <c r="C63" s="52" t="str">
        <f>IF('About Databook'!$A$15='About Databook'!$C$63,Toggle!B116,Toggle!S116)</f>
        <v>megaliter</v>
      </c>
      <c r="D63" s="65">
        <v>0</v>
      </c>
      <c r="E63" s="65">
        <v>0</v>
      </c>
      <c r="F63" s="65">
        <v>0</v>
      </c>
      <c r="G63" s="65">
        <v>0</v>
      </c>
      <c r="H63" s="65">
        <v>0</v>
      </c>
      <c r="I63" s="65">
        <v>0</v>
      </c>
      <c r="J63" s="329">
        <v>0</v>
      </c>
      <c r="K63" s="330">
        <v>0</v>
      </c>
    </row>
    <row r="64" spans="2:11" x14ac:dyDescent="0.35">
      <c r="B64" s="326" t="str">
        <f>IF('About Databook'!$A$15='About Databook'!$C$63,Toggle!A117,Toggle!R117)</f>
        <v>to third parties</v>
      </c>
      <c r="C64" s="52" t="str">
        <f>IF('About Databook'!$A$15='About Databook'!$C$63,Toggle!B117,Toggle!S117)</f>
        <v>megaliter</v>
      </c>
      <c r="D64" s="65">
        <v>0</v>
      </c>
      <c r="E64" s="65">
        <v>14</v>
      </c>
      <c r="F64" s="65">
        <v>32</v>
      </c>
      <c r="G64" s="65">
        <v>36</v>
      </c>
      <c r="H64" s="65">
        <v>43.168900000000001</v>
      </c>
      <c r="I64" s="65">
        <v>46.681999999999995</v>
      </c>
      <c r="J64" s="329">
        <v>80.238</v>
      </c>
      <c r="K64" s="330">
        <f>'Data across projects'!J68</f>
        <v>80.238</v>
      </c>
    </row>
    <row r="65" spans="2:13" s="1" customFormat="1" x14ac:dyDescent="0.35">
      <c r="B65" s="322" t="str">
        <f>IF('About Databook'!$A$15='About Databook'!$C$63,Toggle!A118,Toggle!R118)</f>
        <v>Total water consumption</v>
      </c>
      <c r="C65" s="91" t="str">
        <f>IF('About Databook'!$A$15='About Databook'!$C$63,Toggle!B118,Toggle!S118)</f>
        <v>megaliter</v>
      </c>
      <c r="D65" s="92">
        <v>7508.0999999999995</v>
      </c>
      <c r="E65" s="92">
        <v>7561.4</v>
      </c>
      <c r="F65" s="92">
        <v>9646.9650000000001</v>
      </c>
      <c r="G65" s="92">
        <v>8835.3269999999993</v>
      </c>
      <c r="H65" s="92">
        <v>10095.9231</v>
      </c>
      <c r="I65" s="92">
        <v>9037.7490699999998</v>
      </c>
      <c r="J65" s="327">
        <f>J51-J60</f>
        <v>9779.7402900000016</v>
      </c>
      <c r="K65" s="328">
        <f>K51-K60</f>
        <v>10363.339290000002</v>
      </c>
    </row>
    <row r="66" spans="2:13" x14ac:dyDescent="0.35">
      <c r="B66" s="333" t="str">
        <f>IF('About Databook'!$A$15='About Databook'!$C$63,Toggle!A120,Toggle!R120)</f>
        <v>Share of reused and recycled water</v>
      </c>
      <c r="C66" s="52" t="str">
        <f>IF('About Databook'!$A$15='About Databook'!$C$63,Toggle!B120,Toggle!S120)</f>
        <v>%</v>
      </c>
      <c r="D66" s="71">
        <v>0.61411506693538975</v>
      </c>
      <c r="E66" s="71">
        <v>0.60332541567695963</v>
      </c>
      <c r="F66" s="71">
        <v>0.50086721273568435</v>
      </c>
      <c r="G66" s="71">
        <v>0.66747998422302246</v>
      </c>
      <c r="H66" s="71">
        <v>0.58213955629137815</v>
      </c>
      <c r="I66" s="71">
        <v>0.59140627287555558</v>
      </c>
      <c r="J66" s="334">
        <f>J59/(J57-J60)</f>
        <v>0.63007904253126312</v>
      </c>
      <c r="K66" s="335">
        <f>K59/(K57-K60)</f>
        <v>0.64497977869072309</v>
      </c>
    </row>
    <row r="67" spans="2:13" ht="31.5" customHeight="1" x14ac:dyDescent="0.35">
      <c r="B67" s="333" t="str">
        <f>IF('About Databook'!$A$15='About Databook'!$C$63,Toggle!A121,Toggle!R121)</f>
        <v>Freshwater consumption intensity</v>
      </c>
      <c r="C67" s="189" t="str">
        <f>IF('About Databook'!$A$15='About Databook'!$C$63,Toggle!B121,Toggle!S121)</f>
        <v>megaliter/ton of ore processed</v>
      </c>
      <c r="D67" s="219">
        <v>2.2294295731726987</v>
      </c>
      <c r="E67" s="219">
        <v>0.57081790433294033</v>
      </c>
      <c r="F67" s="219">
        <v>0.71121506967236148</v>
      </c>
      <c r="G67" s="128">
        <v>0.62611159648478576</v>
      </c>
      <c r="H67" s="128">
        <v>0.72069431829943864</v>
      </c>
      <c r="I67" s="128">
        <v>0.65626894782132617</v>
      </c>
      <c r="J67" s="336">
        <f>J51*1000/('Data across projects'!J9-'Data across projects'!I9)</f>
        <v>0.65548654797232475</v>
      </c>
      <c r="K67" s="337">
        <f>'Data across projects'!J76</f>
        <v>0.67347043154665887</v>
      </c>
    </row>
    <row r="68" spans="2:13" x14ac:dyDescent="0.35">
      <c r="G68" s="250"/>
      <c r="H68" s="250"/>
      <c r="I68" s="250"/>
      <c r="J68" s="279"/>
      <c r="K68" s="280"/>
    </row>
    <row r="69" spans="2:13" ht="15.5" x14ac:dyDescent="0.35">
      <c r="B69" s="320" t="str">
        <f>IF('About Databook'!$A$15='About Databook'!$C$63,Toggle!A123,Toggle!R123)</f>
        <v xml:space="preserve">Biodiversity and Land Use
</v>
      </c>
      <c r="J69" s="279"/>
      <c r="K69" s="280"/>
    </row>
    <row r="70" spans="2:13" x14ac:dyDescent="0.35">
      <c r="J70" s="279"/>
      <c r="K70" s="280"/>
    </row>
    <row r="71" spans="2:13" s="5" customFormat="1" ht="14" x14ac:dyDescent="0.35">
      <c r="B71" s="321" t="str">
        <f>IF('About Databook'!$A$15='About Databook'!$C$63,Toggle!A125,Toggle!R125)</f>
        <v>Land use across the Group</v>
      </c>
      <c r="C71" s="30"/>
      <c r="D71" s="30"/>
      <c r="E71" s="30"/>
      <c r="F71" s="30"/>
      <c r="G71" s="32"/>
      <c r="H71" s="32"/>
      <c r="I71" s="32"/>
      <c r="J71" s="283"/>
      <c r="K71" s="284" t="s">
        <v>15</v>
      </c>
    </row>
    <row r="72" spans="2:13" s="1" customFormat="1" x14ac:dyDescent="0.35">
      <c r="B72" s="333" t="str">
        <f>IF('About Databook'!$A$15='About Databook'!$C$63,Toggle!A126,Toggle!R126)</f>
        <v>Total land area owned, leased, or managed</v>
      </c>
      <c r="C72" s="52" t="str">
        <f>IF('About Databook'!$A$15='About Databook'!$C$63,Toggle!B126,Toggle!S126)</f>
        <v>ha</v>
      </c>
      <c r="D72" s="65">
        <v>7891.7141499999998</v>
      </c>
      <c r="E72" s="65">
        <v>9572.2006500000007</v>
      </c>
      <c r="F72" s="102">
        <v>13715.282349999999</v>
      </c>
      <c r="G72" s="102">
        <v>15980.610619999999</v>
      </c>
      <c r="H72" s="65">
        <v>14506.649649999999</v>
      </c>
      <c r="I72" s="65">
        <v>13821.84295</v>
      </c>
      <c r="J72" s="329">
        <v>14559.785749999999</v>
      </c>
      <c r="K72" s="286" t="s">
        <v>9</v>
      </c>
      <c r="M72"/>
    </row>
    <row r="73" spans="2:13" x14ac:dyDescent="0.35">
      <c r="B73" s="333" t="str">
        <f>IF('About Databook'!$A$15='About Databook'!$C$63,Toggle!A127,Toggle!R127)</f>
        <v>Disturbed land area</v>
      </c>
      <c r="C73" s="52" t="str">
        <f>IF('About Databook'!$A$15='About Databook'!$C$63,Toggle!B127,Toggle!S127)</f>
        <v>ha</v>
      </c>
      <c r="D73" s="72" t="s">
        <v>9</v>
      </c>
      <c r="E73" s="72" t="s">
        <v>9</v>
      </c>
      <c r="F73" s="72" t="s">
        <v>9</v>
      </c>
      <c r="G73" s="72" t="s">
        <v>9</v>
      </c>
      <c r="H73" s="102">
        <v>3113.3757994200005</v>
      </c>
      <c r="I73" s="237">
        <v>4204</v>
      </c>
      <c r="J73" s="329">
        <v>4204</v>
      </c>
      <c r="K73" s="286" t="s">
        <v>9</v>
      </c>
    </row>
    <row r="74" spans="2:13" x14ac:dyDescent="0.35">
      <c r="B74" s="333" t="str">
        <f>IF('About Databook'!$A$15='About Databook'!$C$63,Toggle!A128,Toggle!R128)</f>
        <v>Reclaimed land area</v>
      </c>
      <c r="C74" s="52" t="str">
        <f>IF('About Databook'!$A$15='About Databook'!$C$63,Toggle!B128,Toggle!S128)</f>
        <v>ha</v>
      </c>
      <c r="D74" s="72" t="s">
        <v>9</v>
      </c>
      <c r="E74" s="72" t="s">
        <v>9</v>
      </c>
      <c r="F74" s="72" t="s">
        <v>9</v>
      </c>
      <c r="G74" s="72" t="s">
        <v>9</v>
      </c>
      <c r="H74" s="65">
        <v>20.5</v>
      </c>
      <c r="I74" s="65">
        <v>29.3</v>
      </c>
      <c r="J74" s="329">
        <v>29.3</v>
      </c>
      <c r="K74" s="330">
        <v>29.3</v>
      </c>
    </row>
    <row r="75" spans="2:13" x14ac:dyDescent="0.35">
      <c r="J75" s="279"/>
      <c r="K75" s="280"/>
    </row>
    <row r="76" spans="2:13" s="5" customFormat="1" ht="14" x14ac:dyDescent="0.35">
      <c r="B76" s="321" t="str">
        <f>IF('About Databook'!$A$15='About Databook'!$C$63,Toggle!A131,Toggle!R131)</f>
        <v>Protected and rare species inhabiting operational areas</v>
      </c>
      <c r="C76" s="30"/>
      <c r="D76" s="30"/>
      <c r="E76" s="30"/>
      <c r="F76" s="30"/>
      <c r="G76" s="32"/>
      <c r="H76" s="32"/>
      <c r="I76" s="32"/>
      <c r="J76" s="283"/>
      <c r="K76" s="284" t="s">
        <v>16</v>
      </c>
    </row>
    <row r="77" spans="2:13" s="1" customFormat="1" ht="14.75" customHeight="1" x14ac:dyDescent="0.35">
      <c r="B77" s="322" t="str">
        <f>IF('About Databook'!$A$15='About Databook'!$C$63,Toggle!A132,Toggle!R132)</f>
        <v>Category (according to IUCN classification)</v>
      </c>
      <c r="C77" s="340"/>
      <c r="D77" s="65"/>
      <c r="E77" s="65"/>
      <c r="F77" s="65"/>
      <c r="G77" s="65"/>
      <c r="H77" s="65"/>
      <c r="I77" s="65"/>
      <c r="J77" s="279"/>
      <c r="K77" s="280"/>
    </row>
    <row r="78" spans="2:13" x14ac:dyDescent="0.35">
      <c r="B78" s="326" t="str">
        <f>IF('About Databook'!$A$15='About Databook'!$C$63,Toggle!A133,Toggle!R133)</f>
        <v xml:space="preserve">Critically Endangered (CR) </v>
      </c>
      <c r="C78" s="340" t="str">
        <f>IF('About Databook'!$A$15='About Databook'!$C$63,Toggle!B132,Toggle!S132)</f>
        <v>unit</v>
      </c>
      <c r="D78" s="65">
        <v>0</v>
      </c>
      <c r="E78" s="65">
        <v>0</v>
      </c>
      <c r="F78" s="65">
        <v>0</v>
      </c>
      <c r="G78" s="65">
        <v>0</v>
      </c>
      <c r="H78" s="65">
        <v>0</v>
      </c>
      <c r="I78" s="65">
        <v>0</v>
      </c>
      <c r="J78" s="329">
        <v>0</v>
      </c>
      <c r="K78" s="330">
        <v>0</v>
      </c>
    </row>
    <row r="79" spans="2:13" x14ac:dyDescent="0.35">
      <c r="B79" s="326" t="str">
        <f>IF('About Databook'!$A$15='About Databook'!$C$63,Toggle!A134,Toggle!R134)</f>
        <v xml:space="preserve">Endangered (EN) </v>
      </c>
      <c r="C79" s="340" t="str">
        <f>IF('About Databook'!$A$15='About Databook'!$C$63,Toggle!B133,Toggle!S133)</f>
        <v>unit</v>
      </c>
      <c r="D79" s="65">
        <v>0</v>
      </c>
      <c r="E79" s="65">
        <v>0</v>
      </c>
      <c r="F79" s="65">
        <v>0</v>
      </c>
      <c r="G79" s="65">
        <v>0</v>
      </c>
      <c r="H79" s="65">
        <v>0</v>
      </c>
      <c r="I79" s="65">
        <v>1</v>
      </c>
      <c r="J79" s="329">
        <v>1</v>
      </c>
      <c r="K79" s="330">
        <v>1</v>
      </c>
    </row>
    <row r="80" spans="2:13" x14ac:dyDescent="0.35">
      <c r="B80" s="326" t="str">
        <f>IF('About Databook'!$A$15='About Databook'!$C$63,Toggle!A135,Toggle!R135)</f>
        <v xml:space="preserve">Vulnerable (VU) </v>
      </c>
      <c r="C80" s="340" t="str">
        <f>IF('About Databook'!$A$15='About Databook'!$C$63,Toggle!B134,Toggle!S134)</f>
        <v>unit</v>
      </c>
      <c r="D80" s="65">
        <v>3</v>
      </c>
      <c r="E80" s="65">
        <v>2</v>
      </c>
      <c r="F80" s="65">
        <v>1</v>
      </c>
      <c r="G80" s="65">
        <v>1</v>
      </c>
      <c r="H80" s="65">
        <v>2</v>
      </c>
      <c r="I80" s="65">
        <v>0</v>
      </c>
      <c r="J80" s="329">
        <v>0</v>
      </c>
      <c r="K80" s="330">
        <v>0</v>
      </c>
    </row>
    <row r="81" spans="2:12" x14ac:dyDescent="0.35">
      <c r="B81" s="326" t="str">
        <f>IF('About Databook'!$A$15='About Databook'!$C$63,Toggle!A136,Toggle!R136)</f>
        <v xml:space="preserve">Near Threatened (NT) </v>
      </c>
      <c r="C81" s="340" t="str">
        <f>IF('About Databook'!$A$15='About Databook'!$C$63,Toggle!B135,Toggle!S135)</f>
        <v>unit</v>
      </c>
      <c r="D81" s="65">
        <v>5</v>
      </c>
      <c r="E81" s="65">
        <v>3</v>
      </c>
      <c r="F81" s="65">
        <v>2</v>
      </c>
      <c r="G81" s="65">
        <v>3</v>
      </c>
      <c r="H81" s="65">
        <v>2</v>
      </c>
      <c r="I81" s="65">
        <v>0</v>
      </c>
      <c r="J81" s="329">
        <v>1</v>
      </c>
      <c r="K81" s="330">
        <v>1</v>
      </c>
    </row>
    <row r="82" spans="2:12" x14ac:dyDescent="0.35">
      <c r="B82" s="326" t="str">
        <f>IF('About Databook'!$A$15='About Databook'!$C$63,Toggle!A137,Toggle!R137)</f>
        <v xml:space="preserve">Least Concern (LC) </v>
      </c>
      <c r="C82" s="340" t="str">
        <f>IF('About Databook'!$A$15='About Databook'!$C$63,Toggle!B136,Toggle!S136)</f>
        <v>unit</v>
      </c>
      <c r="D82" s="65">
        <v>3</v>
      </c>
      <c r="E82" s="65">
        <v>2</v>
      </c>
      <c r="F82" s="65">
        <v>1</v>
      </c>
      <c r="G82" s="65">
        <v>1</v>
      </c>
      <c r="H82" s="65">
        <v>2</v>
      </c>
      <c r="I82" s="65">
        <v>0</v>
      </c>
      <c r="J82" s="329">
        <v>4</v>
      </c>
      <c r="K82" s="330">
        <v>4</v>
      </c>
    </row>
    <row r="83" spans="2:12" x14ac:dyDescent="0.35">
      <c r="B83" s="322" t="str">
        <f>IF('About Databook'!$A$15='About Databook'!$C$63,Toggle!A138,Toggle!R138)</f>
        <v xml:space="preserve">Category (according to Kazakhstan's classification) </v>
      </c>
      <c r="C83" s="340"/>
      <c r="D83" s="65"/>
      <c r="E83" s="65"/>
      <c r="F83" s="65"/>
      <c r="G83" s="65"/>
      <c r="H83" s="65"/>
      <c r="I83" s="65"/>
      <c r="J83" s="279"/>
      <c r="K83" s="280"/>
    </row>
    <row r="84" spans="2:12" x14ac:dyDescent="0.35">
      <c r="B84" s="326" t="str">
        <f>IF('About Databook'!$A$15='About Databook'!$C$63,Toggle!A139,Toggle!R139)</f>
        <v>Endangered (Category 1)</v>
      </c>
      <c r="C84" s="340" t="str">
        <f>IF('About Databook'!$A$15='About Databook'!$C$63,Toggle!B138,Toggle!S138)</f>
        <v>unit</v>
      </c>
      <c r="D84" s="65">
        <v>0</v>
      </c>
      <c r="E84" s="65">
        <v>0</v>
      </c>
      <c r="F84" s="65">
        <v>0</v>
      </c>
      <c r="G84" s="65">
        <v>0</v>
      </c>
      <c r="H84" s="65">
        <v>1</v>
      </c>
      <c r="I84" s="65">
        <v>1</v>
      </c>
      <c r="J84" s="329">
        <v>0</v>
      </c>
      <c r="K84" s="330">
        <v>0</v>
      </c>
    </row>
    <row r="85" spans="2:12" x14ac:dyDescent="0.35">
      <c r="B85" s="326" t="str">
        <f>IF('About Databook'!$A$15='About Databook'!$C$63,Toggle!A140,Toggle!R140)</f>
        <v xml:space="preserve">Declining (Category 2) </v>
      </c>
      <c r="C85" s="340" t="str">
        <f>IF('About Databook'!$A$15='About Databook'!$C$63,Toggle!B139,Toggle!S139)</f>
        <v>unit</v>
      </c>
      <c r="D85" s="65">
        <v>1</v>
      </c>
      <c r="E85" s="65">
        <v>2</v>
      </c>
      <c r="F85" s="65">
        <v>1</v>
      </c>
      <c r="G85" s="65">
        <v>1</v>
      </c>
      <c r="H85" s="65">
        <v>1</v>
      </c>
      <c r="I85" s="65">
        <v>1</v>
      </c>
      <c r="J85" s="329">
        <v>1</v>
      </c>
      <c r="K85" s="330">
        <v>1</v>
      </c>
    </row>
    <row r="86" spans="2:12" x14ac:dyDescent="0.35">
      <c r="B86" s="326" t="str">
        <f>IF('About Databook'!$A$15='About Databook'!$C$63,Toggle!A141,Toggle!R141)</f>
        <v>Rare (Category 3)</v>
      </c>
      <c r="C86" s="340" t="str">
        <f>IF('About Databook'!$A$15='About Databook'!$C$63,Toggle!B140,Toggle!S140)</f>
        <v>unit</v>
      </c>
      <c r="D86" s="65">
        <v>4</v>
      </c>
      <c r="E86" s="65">
        <v>3</v>
      </c>
      <c r="F86" s="65">
        <v>2</v>
      </c>
      <c r="G86" s="65">
        <v>2</v>
      </c>
      <c r="H86" s="65">
        <v>2</v>
      </c>
      <c r="I86" s="65">
        <v>0</v>
      </c>
      <c r="J86" s="329">
        <v>3</v>
      </c>
      <c r="K86" s="330">
        <v>3</v>
      </c>
    </row>
    <row r="87" spans="2:12" x14ac:dyDescent="0.35">
      <c r="B87" s="326" t="str">
        <f>IF('About Databook'!$A$15='About Databook'!$C$63,Toggle!A142,Toggle!R142)</f>
        <v xml:space="preserve">Undetermined (Category 4) </v>
      </c>
      <c r="C87" s="340" t="str">
        <f>IF('About Databook'!$A$15='About Databook'!$C$63,Toggle!B141,Toggle!S141)</f>
        <v>unit</v>
      </c>
      <c r="D87" s="65">
        <v>1</v>
      </c>
      <c r="E87" s="65">
        <v>2</v>
      </c>
      <c r="F87" s="65">
        <v>1</v>
      </c>
      <c r="G87" s="65">
        <v>0</v>
      </c>
      <c r="H87" s="65">
        <v>0</v>
      </c>
      <c r="I87" s="65">
        <v>0</v>
      </c>
      <c r="J87" s="329">
        <v>0</v>
      </c>
      <c r="K87" s="330">
        <v>0</v>
      </c>
    </row>
    <row r="88" spans="2:12" x14ac:dyDescent="0.35">
      <c r="B88" s="326" t="str">
        <f>IF('About Databook'!$A$15='About Databook'!$C$63,Toggle!A143,Toggle!R143)</f>
        <v>Restored (Category 5)</v>
      </c>
      <c r="C88" s="340" t="str">
        <f>IF('About Databook'!$A$15='About Databook'!$C$63,Toggle!B142,Toggle!S142)</f>
        <v>unit</v>
      </c>
      <c r="D88" s="65">
        <v>1</v>
      </c>
      <c r="E88" s="65">
        <v>1</v>
      </c>
      <c r="F88" s="65">
        <v>1</v>
      </c>
      <c r="G88" s="65">
        <v>1</v>
      </c>
      <c r="H88" s="65">
        <v>1</v>
      </c>
      <c r="I88" s="65">
        <v>1</v>
      </c>
      <c r="J88" s="329">
        <v>1</v>
      </c>
      <c r="K88" s="330">
        <v>1</v>
      </c>
    </row>
    <row r="89" spans="2:12" x14ac:dyDescent="0.35">
      <c r="J89" s="279"/>
      <c r="K89" s="280"/>
    </row>
    <row r="90" spans="2:12" ht="15.5" x14ac:dyDescent="0.35">
      <c r="B90" s="320" t="str">
        <f>IF('About Databook'!$A$15='About Databook'!$C$63,Toggle!A145,Toggle!R145)</f>
        <v>Investments into Environmental Protection and Fines</v>
      </c>
      <c r="J90" s="279"/>
      <c r="K90" s="280"/>
    </row>
    <row r="91" spans="2:12" x14ac:dyDescent="0.35">
      <c r="J91" s="279"/>
      <c r="K91" s="280"/>
    </row>
    <row r="92" spans="2:12" s="5" customFormat="1" ht="14" x14ac:dyDescent="0.35">
      <c r="B92" s="321" t="str">
        <f>IF('About Databook'!$A$15='About Databook'!$C$63,Toggle!A147,Toggle!R147)</f>
        <v>Investments into Environmental Protection</v>
      </c>
      <c r="C92" s="30"/>
      <c r="D92" s="30"/>
      <c r="E92" s="30"/>
      <c r="F92" s="30"/>
      <c r="G92" s="32"/>
      <c r="H92" s="32"/>
      <c r="I92" s="32"/>
      <c r="J92" s="283"/>
      <c r="K92" s="284" t="s">
        <v>17</v>
      </c>
    </row>
    <row r="93" spans="2:12" s="1" customFormat="1" ht="14.75" customHeight="1" x14ac:dyDescent="0.35">
      <c r="B93" s="322" t="str">
        <f>IF('About Databook'!$A$15='About Databook'!$C$63,Toggle!A148,Toggle!R148)</f>
        <v xml:space="preserve">Environmental protection investments, including: </v>
      </c>
      <c r="C93" s="53"/>
      <c r="D93" s="34"/>
      <c r="E93" s="34"/>
      <c r="F93" s="34"/>
      <c r="G93" s="34"/>
      <c r="H93" s="34"/>
      <c r="I93" s="34"/>
      <c r="J93" s="279"/>
      <c r="K93" s="280"/>
    </row>
    <row r="94" spans="2:12" x14ac:dyDescent="0.35">
      <c r="B94" s="326" t="str">
        <f>IF('About Databook'!$A$15='About Databook'!$C$63,Toggle!A149,Toggle!R149)</f>
        <v>Soil, groundwater, and surface water protection and rehabilitation</v>
      </c>
      <c r="C94" s="52" t="str">
        <f>IF('About Databook'!$A$15='About Databook'!$C$63,Toggle!B149,Toggle!S149)</f>
        <v>KZT '000</v>
      </c>
      <c r="D94" s="65">
        <v>36100</v>
      </c>
      <c r="E94" s="65">
        <v>26400</v>
      </c>
      <c r="F94" s="65">
        <v>12700</v>
      </c>
      <c r="G94" s="65">
        <v>522100</v>
      </c>
      <c r="H94" s="65">
        <v>47015</v>
      </c>
      <c r="I94" s="65">
        <v>43020</v>
      </c>
      <c r="J94" s="329">
        <v>33177</v>
      </c>
      <c r="K94" s="330">
        <v>55324</v>
      </c>
      <c r="L94" s="172"/>
    </row>
    <row r="95" spans="2:12" x14ac:dyDescent="0.35">
      <c r="B95" s="326" t="str">
        <f>IF('About Databook'!$A$15='About Databook'!$C$63,Toggle!A150,Toggle!R150)</f>
        <v>Wastewater treatment</v>
      </c>
      <c r="C95" s="52" t="str">
        <f>IF('About Databook'!$A$15='About Databook'!$C$63,Toggle!B150,Toggle!S150)</f>
        <v>KZT '000</v>
      </c>
      <c r="D95" s="65">
        <v>7200</v>
      </c>
      <c r="E95" s="65">
        <v>161</v>
      </c>
      <c r="F95" s="65">
        <v>159529</v>
      </c>
      <c r="G95" s="65">
        <v>18200</v>
      </c>
      <c r="H95" s="65">
        <v>17298</v>
      </c>
      <c r="I95" s="65">
        <v>51005</v>
      </c>
      <c r="J95" s="329">
        <v>69218</v>
      </c>
      <c r="K95" s="330">
        <v>69218</v>
      </c>
      <c r="L95" s="65"/>
    </row>
    <row r="96" spans="2:12" x14ac:dyDescent="0.35">
      <c r="B96" s="326" t="str">
        <f>IF('About Databook'!$A$15='About Databook'!$C$63,Toggle!A151,Toggle!R151)</f>
        <v>Waste management</v>
      </c>
      <c r="C96" s="52" t="str">
        <f>IF('About Databook'!$A$15='About Databook'!$C$63,Toggle!B151,Toggle!S151)</f>
        <v>KZT '000</v>
      </c>
      <c r="D96" s="65">
        <v>51771</v>
      </c>
      <c r="E96" s="65">
        <v>40262</v>
      </c>
      <c r="F96" s="65">
        <v>37147</v>
      </c>
      <c r="G96" s="65">
        <v>74300</v>
      </c>
      <c r="H96" s="65">
        <v>150656</v>
      </c>
      <c r="I96" s="65">
        <v>263102</v>
      </c>
      <c r="J96" s="329">
        <v>181815</v>
      </c>
      <c r="K96" s="330">
        <v>232168</v>
      </c>
    </row>
    <row r="97" spans="2:11" x14ac:dyDescent="0.35">
      <c r="B97" s="326" t="str">
        <f>IF('About Databook'!$A$15='About Databook'!$C$63,Toggle!A152,Toggle!R152)</f>
        <v>Air quality</v>
      </c>
      <c r="C97" s="52" t="str">
        <f>IF('About Databook'!$A$15='About Databook'!$C$63,Toggle!B152,Toggle!S152)</f>
        <v>KZT '000</v>
      </c>
      <c r="D97" s="65">
        <v>56875</v>
      </c>
      <c r="E97" s="65">
        <v>91087</v>
      </c>
      <c r="F97" s="65">
        <v>74021</v>
      </c>
      <c r="G97" s="65">
        <v>41000</v>
      </c>
      <c r="H97" s="65">
        <v>154126</v>
      </c>
      <c r="I97" s="65">
        <v>247196</v>
      </c>
      <c r="J97" s="329">
        <v>37353</v>
      </c>
      <c r="K97" s="330">
        <v>43544</v>
      </c>
    </row>
    <row r="98" spans="2:11" x14ac:dyDescent="0.35">
      <c r="B98" s="326" t="str">
        <f>IF('About Databook'!$A$15='About Databook'!$C$63,Toggle!A153,Toggle!R153)</f>
        <v>Other (3)</v>
      </c>
      <c r="C98" s="52" t="str">
        <f>IF('About Databook'!$A$15='About Databook'!$C$63,Toggle!B153,Toggle!S153)</f>
        <v>KZT '000</v>
      </c>
      <c r="D98" s="65">
        <v>28500</v>
      </c>
      <c r="E98" s="65">
        <v>43587</v>
      </c>
      <c r="F98" s="65">
        <v>207000</v>
      </c>
      <c r="G98" s="65">
        <v>25100</v>
      </c>
      <c r="H98" s="65">
        <v>136190</v>
      </c>
      <c r="I98" s="65">
        <v>168899</v>
      </c>
      <c r="J98" s="329">
        <v>101778</v>
      </c>
      <c r="K98" s="330">
        <v>103808</v>
      </c>
    </row>
    <row r="99" spans="2:11" x14ac:dyDescent="0.35">
      <c r="B99" s="40"/>
      <c r="C99" s="52"/>
      <c r="D99" s="172"/>
      <c r="E99" s="172"/>
      <c r="F99" s="172"/>
      <c r="G99" s="172"/>
      <c r="H99" s="172"/>
      <c r="I99" s="172"/>
      <c r="J99" s="279"/>
      <c r="K99" s="280"/>
    </row>
    <row r="100" spans="2:11" x14ac:dyDescent="0.35">
      <c r="B100" s="40"/>
      <c r="C100" s="52"/>
      <c r="I100" s="180"/>
      <c r="J100" s="281"/>
      <c r="K100" s="282" t="s">
        <v>18</v>
      </c>
    </row>
    <row r="101" spans="2:11" s="5" customFormat="1" ht="14" x14ac:dyDescent="0.35">
      <c r="B101" s="321" t="str">
        <f>IF('About Databook'!$A$15='About Databook'!$C$63,Toggle!A156,Toggle!R156)</f>
        <v>Fines for environmental violations</v>
      </c>
      <c r="C101" s="30"/>
      <c r="D101" s="30"/>
      <c r="E101" s="30"/>
      <c r="F101" s="30"/>
      <c r="G101" s="32"/>
      <c r="H101" s="32"/>
      <c r="I101" s="32"/>
      <c r="J101" s="283"/>
      <c r="K101" s="284" t="s">
        <v>19</v>
      </c>
    </row>
    <row r="102" spans="2:11" x14ac:dyDescent="0.35">
      <c r="B102" s="333" t="str">
        <f>IF('About Databook'!$A$15='About Databook'!$C$63,Toggle!A157,Toggle!R157)</f>
        <v xml:space="preserve">Number of fines (exceeding 10,000 USD) </v>
      </c>
      <c r="C102" s="52" t="str">
        <f>IF('About Databook'!$A$15='About Databook'!$C$63,Toggle!B157,Toggle!S157)</f>
        <v>unit</v>
      </c>
      <c r="D102" s="65">
        <v>0</v>
      </c>
      <c r="E102" s="65">
        <v>0</v>
      </c>
      <c r="F102" s="65">
        <v>0</v>
      </c>
      <c r="G102" s="65">
        <v>0</v>
      </c>
      <c r="H102" s="65">
        <v>0</v>
      </c>
      <c r="I102" s="65">
        <v>1</v>
      </c>
      <c r="J102" s="329">
        <v>0</v>
      </c>
      <c r="K102" s="330">
        <v>0</v>
      </c>
    </row>
    <row r="103" spans="2:11" ht="20.75" customHeight="1" x14ac:dyDescent="0.35">
      <c r="B103" s="338" t="str">
        <f>IF('About Databook'!$A$15='About Databook'!$C$63,Toggle!A158,Toggle!R158)</f>
        <v xml:space="preserve">Fines for non-compliance with environmental legislation and payments for excess emissions (exceeding 10,000 USD)
</v>
      </c>
      <c r="C103" s="52" t="str">
        <f>IF('About Databook'!$A$15='About Databook'!$C$63,Toggle!B158,Toggle!S158)</f>
        <v>KZT '000</v>
      </c>
      <c r="D103" s="65">
        <v>0</v>
      </c>
      <c r="E103" s="65">
        <v>0</v>
      </c>
      <c r="F103" s="65">
        <v>0</v>
      </c>
      <c r="G103" s="65">
        <v>0</v>
      </c>
      <c r="H103" s="65">
        <v>0</v>
      </c>
      <c r="I103" s="65">
        <v>44368.27</v>
      </c>
      <c r="J103" s="329">
        <v>0</v>
      </c>
      <c r="K103" s="330">
        <v>0</v>
      </c>
    </row>
    <row r="104" spans="2:11" x14ac:dyDescent="0.35">
      <c r="B104" s="333" t="str">
        <f>IF('About Databook'!$A$15='About Databook'!$C$63,Toggle!A159,Toggle!R159)</f>
        <v>Significant spills</v>
      </c>
      <c r="C104" s="52" t="str">
        <f>IF('About Databook'!$A$15='About Databook'!$C$63,Toggle!B159,Toggle!S159)</f>
        <v>unit</v>
      </c>
      <c r="D104" s="65">
        <v>0</v>
      </c>
      <c r="E104" s="65">
        <v>0</v>
      </c>
      <c r="F104" s="65">
        <v>0</v>
      </c>
      <c r="G104" s="65">
        <v>0</v>
      </c>
      <c r="H104" s="65">
        <v>0</v>
      </c>
      <c r="I104" s="65">
        <v>0</v>
      </c>
      <c r="J104" s="329">
        <v>0</v>
      </c>
      <c r="K104" s="330">
        <v>0</v>
      </c>
    </row>
    <row r="105" spans="2:11" x14ac:dyDescent="0.35">
      <c r="B105" s="40"/>
      <c r="C105" s="52"/>
      <c r="D105" s="65"/>
      <c r="E105" s="65"/>
      <c r="F105" s="65"/>
      <c r="G105" s="65"/>
      <c r="H105" s="65"/>
      <c r="I105" s="208"/>
      <c r="J105" s="208"/>
      <c r="K105" s="208"/>
    </row>
    <row r="106" spans="2:11" x14ac:dyDescent="0.35">
      <c r="B106" s="333" t="str">
        <f>IF('About Databook'!$A$15='About Databook'!$C$63,Toggle!A161,Toggle!R161)</f>
        <v>Notes:</v>
      </c>
    </row>
    <row r="107" spans="2:11" x14ac:dyDescent="0.35">
      <c r="B107" s="339" t="str">
        <f>IF('About Databook'!$A$15='About Databook'!$C$63,Toggle!A162,Toggle!R162)</f>
        <v>(1) In 2025 other waste includes low grade ore with the volume of 8 million tons.</v>
      </c>
    </row>
    <row r="108" spans="2:11" x14ac:dyDescent="0.35">
      <c r="B108" s="339" t="str">
        <f>IF('About Databook'!$A$15='About Databook'!$C$63,Toggle!A163,Toggle!R163)</f>
        <v>(2) Incinerated waste.</v>
      </c>
    </row>
    <row r="109" spans="2:11" x14ac:dyDescent="0.35">
      <c r="B109" s="339" t="str">
        <f>IF('About Databook'!$A$15='About Databook'!$C$63,Toggle!A164,Toggle!R164)</f>
        <v>(3) Includes investments aimed at reducing noise and vibration impact, preserving biodiversity and landscapes, radiation safety, and other areas.</v>
      </c>
    </row>
  </sheetData>
  <sheetProtection algorithmName="SHA-512" hashValue="68z1dbTctjzvWNxfbZnduOrZuoSL5mwLMgkf94qT5L8mHm/xTP373Fk7zJ6JBZfKR+yiOhqykBITm04g+zfLOw==" saltValue="bPdTQoSsbpwgMomytVtACQ==" spinCount="100000" sheet="1" objects="1" scenarios="1" selectLockedCells="1"/>
  <mergeCells count="1">
    <mergeCell ref="J3:K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3310F-B862-4F5F-BAB0-3F6D97ABCDEC}">
  <sheetPr codeName="Sheet5">
    <tabColor theme="9" tint="0.59999389629810485"/>
  </sheetPr>
  <dimension ref="B2:M81"/>
  <sheetViews>
    <sheetView showGridLines="0" zoomScale="130" zoomScaleNormal="130" workbookViewId="0">
      <pane ySplit="5" topLeftCell="A6" activePane="bottomLeft" state="frozen"/>
      <selection activeCell="A26" sqref="A26:E26"/>
      <selection pane="bottomLeft" activeCell="L49" sqref="L49"/>
    </sheetView>
  </sheetViews>
  <sheetFormatPr defaultRowHeight="14.5" x14ac:dyDescent="0.35"/>
  <cols>
    <col min="1" max="1" width="2.54296875" customWidth="1"/>
    <col min="2" max="2" width="41.26953125" customWidth="1"/>
    <col min="3" max="3" width="16.1796875" customWidth="1"/>
    <col min="4" max="5" width="9.453125" bestFit="1" customWidth="1"/>
    <col min="6" max="7" width="10.54296875" bestFit="1" customWidth="1"/>
    <col min="8" max="11" width="10.54296875" customWidth="1"/>
    <col min="13" max="13" width="10" customWidth="1"/>
  </cols>
  <sheetData>
    <row r="2" spans="2:13" s="2" customFormat="1" ht="16" thickBot="1" x14ac:dyDescent="0.35">
      <c r="B2" s="22" t="str">
        <f>IF('About Databook'!$A$15='About Databook'!$C$63,Toggle!A166,Toggle!R166)</f>
        <v>Climate and energy consumption</v>
      </c>
      <c r="C2" s="22"/>
      <c r="D2" s="20"/>
      <c r="E2" s="20"/>
      <c r="F2" s="20"/>
      <c r="G2" s="20"/>
      <c r="H2" s="20"/>
      <c r="I2" s="20"/>
      <c r="J2" s="20"/>
      <c r="K2" s="20"/>
    </row>
    <row r="3" spans="2:13" ht="15" thickBot="1" x14ac:dyDescent="0.4">
      <c r="J3" s="377" t="str">
        <f>IF('About Databook'!$A$15='About Databook'!$C$63,Toggle!A889,Toggle!R889)</f>
        <v>2025 Reporting period</v>
      </c>
      <c r="K3" s="376"/>
    </row>
    <row r="4" spans="2:13" s="4" customFormat="1" thickBot="1" x14ac:dyDescent="0.4">
      <c r="B4" s="27"/>
      <c r="C4" s="28" t="str">
        <f>IF('About Databook'!$A$15='About Databook'!$C$63,Toggle!B168,Toggle!S168)</f>
        <v>Unit</v>
      </c>
      <c r="D4" s="28">
        <v>2019</v>
      </c>
      <c r="E4" s="28">
        <v>2020</v>
      </c>
      <c r="F4" s="28">
        <v>2021</v>
      </c>
      <c r="G4" s="28">
        <v>2022</v>
      </c>
      <c r="H4" s="28">
        <v>2023</v>
      </c>
      <c r="I4" s="28">
        <v>2024</v>
      </c>
      <c r="J4" s="276">
        <v>2025</v>
      </c>
      <c r="K4" s="277" t="s">
        <v>6</v>
      </c>
    </row>
    <row r="5" spans="2:13" x14ac:dyDescent="0.35">
      <c r="J5" s="278"/>
      <c r="K5" s="275" t="str">
        <f>IF('About Databook'!$A$15='About Databook'!$C$63,Toggle!A890,Toggle!R890)</f>
        <v>incl. Maikain</v>
      </c>
    </row>
    <row r="6" spans="2:13" s="5" customFormat="1" ht="14" x14ac:dyDescent="0.35">
      <c r="C6" s="38"/>
      <c r="D6" s="38"/>
      <c r="E6" s="38"/>
      <c r="F6" s="38"/>
      <c r="G6" s="180"/>
      <c r="H6" s="180"/>
      <c r="I6" s="180"/>
      <c r="J6" s="281"/>
      <c r="K6" s="282" t="s">
        <v>20</v>
      </c>
    </row>
    <row r="7" spans="2:13" s="5" customFormat="1" ht="14" x14ac:dyDescent="0.35">
      <c r="B7" s="184" t="str">
        <f>IF('About Databook'!$A$15='About Databook'!$C$63,Toggle!A170,Toggle!R170)</f>
        <v>GHG Emissions across the Group</v>
      </c>
      <c r="C7" s="185"/>
      <c r="D7" s="185"/>
      <c r="E7" s="185"/>
      <c r="F7" s="185"/>
      <c r="G7" s="175"/>
      <c r="H7" s="175"/>
      <c r="I7" s="175"/>
      <c r="J7" s="283"/>
      <c r="K7" s="284" t="s">
        <v>21</v>
      </c>
    </row>
    <row r="8" spans="2:13" x14ac:dyDescent="0.35">
      <c r="B8" s="40" t="str">
        <f>IF('About Databook'!$A$15='About Databook'!$C$63,Toggle!A171,Toggle!R171)</f>
        <v>Scope 1 (direct emissions)</v>
      </c>
      <c r="C8" s="51" t="str">
        <f>IF('About Databook'!$A$15='About Databook'!$C$63,Toggle!B171,Toggle!S171)</f>
        <v>t CO₂-eq</v>
      </c>
      <c r="D8" s="55" t="s">
        <v>9</v>
      </c>
      <c r="E8" s="55" t="s">
        <v>9</v>
      </c>
      <c r="F8" s="65">
        <v>120632</v>
      </c>
      <c r="G8" s="65">
        <v>131518</v>
      </c>
      <c r="H8" s="102">
        <v>131946.5774641342</v>
      </c>
      <c r="I8" s="102">
        <v>147000.03514070334</v>
      </c>
      <c r="J8" s="279">
        <v>149263.99848396413</v>
      </c>
      <c r="K8" s="280">
        <v>187879.63036413875</v>
      </c>
    </row>
    <row r="9" spans="2:13" x14ac:dyDescent="0.35">
      <c r="B9" s="42" t="str">
        <f>IF('About Databook'!$A$15='About Databook'!$C$63,Toggle!A172,Toggle!R172)</f>
        <v>Stationary sources</v>
      </c>
      <c r="C9" s="87" t="str">
        <f>IF('About Databook'!$A$15='About Databook'!$C$63,Toggle!B172,Toggle!S172)</f>
        <v>t CO₂-eq</v>
      </c>
      <c r="D9" s="78" t="s">
        <v>9</v>
      </c>
      <c r="E9" s="78" t="s">
        <v>9</v>
      </c>
      <c r="F9" s="78" t="s">
        <v>9</v>
      </c>
      <c r="G9" s="78">
        <v>20946.66</v>
      </c>
      <c r="H9" s="79">
        <v>15793.3</v>
      </c>
      <c r="I9" s="102">
        <v>16333.360258431807</v>
      </c>
      <c r="J9" s="279">
        <v>12945.317046852964</v>
      </c>
      <c r="K9" s="280">
        <v>46412.6603992089</v>
      </c>
    </row>
    <row r="10" spans="2:13" x14ac:dyDescent="0.35">
      <c r="B10" s="42" t="str">
        <f>IF('About Databook'!$A$15='About Databook'!$C$63,Toggle!A173,Toggle!R173)</f>
        <v xml:space="preserve">Mobile sources </v>
      </c>
      <c r="C10" s="87" t="str">
        <f>IF('About Databook'!$A$15='About Databook'!$C$63,Toggle!B173,Toggle!S173)</f>
        <v>t CO₂-eq</v>
      </c>
      <c r="D10" s="78" t="s">
        <v>9</v>
      </c>
      <c r="E10" s="78" t="s">
        <v>9</v>
      </c>
      <c r="F10" s="78" t="s">
        <v>9</v>
      </c>
      <c r="G10" s="78">
        <v>112780.91</v>
      </c>
      <c r="H10" s="79">
        <v>116153.28</v>
      </c>
      <c r="I10" s="102">
        <v>130666.67488227155</v>
      </c>
      <c r="J10" s="279">
        <v>136318.6814371112</v>
      </c>
      <c r="K10" s="280">
        <v>141466.96996492986</v>
      </c>
    </row>
    <row r="11" spans="2:13" x14ac:dyDescent="0.35">
      <c r="B11" s="40" t="str">
        <f>IF('About Databook'!$A$15='About Databook'!$C$63,Toggle!A174,Toggle!R174)</f>
        <v>Scope 2 (market-based) (1)</v>
      </c>
      <c r="C11" s="51" t="str">
        <f>IF('About Databook'!$A$15='About Databook'!$C$63,Toggle!B174,Toggle!S174)</f>
        <v>t CO₂-eq</v>
      </c>
      <c r="D11" s="55" t="s">
        <v>9</v>
      </c>
      <c r="E11" s="55" t="s">
        <v>9</v>
      </c>
      <c r="F11" s="72">
        <v>373985.48365322809</v>
      </c>
      <c r="G11" s="72">
        <v>616348.59159397497</v>
      </c>
      <c r="H11" s="72">
        <v>635126.45913626347</v>
      </c>
      <c r="I11" s="72">
        <v>626453.30623574322</v>
      </c>
      <c r="J11" s="285">
        <v>649969.76961852028</v>
      </c>
      <c r="K11" s="286">
        <v>684758.36107630981</v>
      </c>
      <c r="M11" s="172"/>
    </row>
    <row r="12" spans="2:13" x14ac:dyDescent="0.35">
      <c r="B12" s="40" t="str">
        <f>IF('About Databook'!$A$15='About Databook'!$C$63,Toggle!A175,Toggle!R175)</f>
        <v xml:space="preserve">Scope 2 (location-based) </v>
      </c>
      <c r="C12" s="51" t="str">
        <f>IF('About Databook'!$A$15='About Databook'!$C$63,Toggle!B175,Toggle!S175)</f>
        <v>t CO₂-eq</v>
      </c>
      <c r="D12" s="55" t="s">
        <v>9</v>
      </c>
      <c r="E12" s="55" t="s">
        <v>9</v>
      </c>
      <c r="F12" s="72">
        <v>373985.48365322809</v>
      </c>
      <c r="G12" s="72">
        <v>616348.59159397497</v>
      </c>
      <c r="H12" s="72">
        <v>635126.45913626347</v>
      </c>
      <c r="I12" s="72">
        <v>626453.30623574322</v>
      </c>
      <c r="J12" s="285">
        <v>649969.76961852028</v>
      </c>
      <c r="K12" s="286">
        <v>684758.36107630981</v>
      </c>
      <c r="M12" s="172"/>
    </row>
    <row r="13" spans="2:13" x14ac:dyDescent="0.35">
      <c r="B13" s="40" t="str">
        <f>IF('About Databook'!$A$15='About Databook'!$C$63,Toggle!A176,Toggle!R176)</f>
        <v>Scope 1 + 2</v>
      </c>
      <c r="C13" s="51" t="str">
        <f>IF('About Databook'!$A$15='About Databook'!$C$63,Toggle!B176,Toggle!S176)</f>
        <v>t CO₂-eq</v>
      </c>
      <c r="D13" s="55" t="s">
        <v>9</v>
      </c>
      <c r="E13" s="55" t="s">
        <v>9</v>
      </c>
      <c r="F13" s="65">
        <v>494617.48365322809</v>
      </c>
      <c r="G13" s="65">
        <v>747866.59159397497</v>
      </c>
      <c r="H13" s="65">
        <v>767073.03660039767</v>
      </c>
      <c r="I13" s="65">
        <v>773453.34137644654</v>
      </c>
      <c r="J13" s="279">
        <f>J11+J8</f>
        <v>799233.76810248441</v>
      </c>
      <c r="K13" s="280">
        <f>K11+K8</f>
        <v>872637.99144044856</v>
      </c>
    </row>
    <row r="14" spans="2:13" ht="19.75" customHeight="1" x14ac:dyDescent="0.35">
      <c r="B14" s="40" t="str">
        <f>IF('About Databook'!$A$15='About Databook'!$C$63,Toggle!A178,Toggle!R178)</f>
        <v>Greenhouse gas emissions intensity (Scope 1)</v>
      </c>
      <c r="C14" s="189" t="str">
        <f>IF('About Databook'!$A$15='About Databook'!$C$63,Toggle!B178,Toggle!S178)</f>
        <v>t CO₂-eq per oz AuEq</v>
      </c>
      <c r="D14" s="55" t="s">
        <v>9</v>
      </c>
      <c r="E14" s="55" t="s">
        <v>9</v>
      </c>
      <c r="F14" s="174">
        <v>0.29499688152391457</v>
      </c>
      <c r="G14" s="174">
        <v>0.25024904163187894</v>
      </c>
      <c r="H14" s="174">
        <v>0.27972957085214123</v>
      </c>
      <c r="I14" s="174">
        <v>0.28647251346040287</v>
      </c>
      <c r="J14" s="287">
        <f>J8/434838.296830981</f>
        <v>0.3432632304278897</v>
      </c>
      <c r="K14" s="288">
        <f>K8/'Socioeconomic development'!K11</f>
        <v>0.40347669526855484</v>
      </c>
    </row>
    <row r="15" spans="2:13" x14ac:dyDescent="0.35">
      <c r="B15" s="40" t="str">
        <f>IF('About Databook'!$A$15='About Databook'!$C$63,Toggle!A179,Toggle!R179)</f>
        <v>Greenhouse gas emissions intensity (Scope 1 + 2)</v>
      </c>
      <c r="C15" s="189" t="str">
        <f>IF('About Databook'!$A$15='About Databook'!$C$63,Toggle!B179,Toggle!S179)</f>
        <v>t CO₂-eq per oz AuEq</v>
      </c>
      <c r="D15" s="55" t="s">
        <v>9</v>
      </c>
      <c r="E15" s="55" t="s">
        <v>9</v>
      </c>
      <c r="F15" s="174">
        <v>1.2095514890319987</v>
      </c>
      <c r="G15" s="174">
        <v>1.4230211667976402</v>
      </c>
      <c r="H15" s="174">
        <v>1.6262112702302067</v>
      </c>
      <c r="I15" s="174">
        <v>1.5072997944277737</v>
      </c>
      <c r="J15" s="287">
        <f>J13/434838.296830981</f>
        <v>1.8380022503241975</v>
      </c>
      <c r="K15" s="288">
        <f>K13/'Socioeconomic development'!K11</f>
        <v>1.8740141880723336</v>
      </c>
    </row>
    <row r="16" spans="2:13" x14ac:dyDescent="0.35">
      <c r="B16" s="40" t="str">
        <f>IF('About Databook'!$A$15='About Databook'!$C$63,Toggle!A177,Toggle!R177)</f>
        <v>Scope 3 (other indirect emissions)</v>
      </c>
      <c r="C16" s="51" t="str">
        <f>IF('About Databook'!$A$15='About Databook'!$C$63,Toggle!B177,Toggle!S177)</f>
        <v>t CO₂-eq</v>
      </c>
      <c r="D16" s="55" t="s">
        <v>9</v>
      </c>
      <c r="E16" s="55" t="s">
        <v>9</v>
      </c>
      <c r="F16" s="55" t="s">
        <v>9</v>
      </c>
      <c r="G16" s="55" t="s">
        <v>9</v>
      </c>
      <c r="H16" s="72">
        <f>SUM(H17:H22)</f>
        <v>320430.06596712302</v>
      </c>
      <c r="I16" s="72">
        <f>SUM(I17:I22)</f>
        <v>319095.73996022483</v>
      </c>
      <c r="J16" s="285">
        <f>SUM(J17:J22)</f>
        <v>293003.67952147132</v>
      </c>
      <c r="K16" s="286">
        <f>SUM(K17:K22)</f>
        <v>318787.69017148879</v>
      </c>
    </row>
    <row r="17" spans="2:11" x14ac:dyDescent="0.35">
      <c r="B17" s="43" t="str">
        <f>IF('About Databook'!$A$15='About Databook'!$C$63,Toggle!A180,Toggle!R180)</f>
        <v>1) Purchased goods and services</v>
      </c>
      <c r="C17" s="51" t="str">
        <f>IF('About Databook'!$A$15='About Databook'!$C$63,Toggle!B180,Toggle!S180)</f>
        <v>t CO₂-eq</v>
      </c>
      <c r="D17" s="55" t="s">
        <v>9</v>
      </c>
      <c r="E17" s="55" t="s">
        <v>9</v>
      </c>
      <c r="F17" s="55" t="s">
        <v>9</v>
      </c>
      <c r="G17" s="55" t="s">
        <v>9</v>
      </c>
      <c r="H17" s="72">
        <v>161247.70793243847</v>
      </c>
      <c r="I17" s="72">
        <v>147568.08709508606</v>
      </c>
      <c r="J17" s="285">
        <v>144261.29325379367</v>
      </c>
      <c r="K17" s="286">
        <v>157093.80329997756</v>
      </c>
    </row>
    <row r="18" spans="2:11" x14ac:dyDescent="0.35">
      <c r="B18" s="43" t="str">
        <f>IF('About Databook'!$A$15='About Databook'!$C$63,Toggle!A181,Toggle!R181)</f>
        <v>2) Capital goods</v>
      </c>
      <c r="C18" s="51" t="str">
        <f>IF('About Databook'!$A$15='About Databook'!$C$63,Toggle!B181,Toggle!S181)</f>
        <v>t CO₂-eq</v>
      </c>
      <c r="D18" s="55" t="s">
        <v>9</v>
      </c>
      <c r="E18" s="55" t="s">
        <v>9</v>
      </c>
      <c r="F18" s="55" t="s">
        <v>9</v>
      </c>
      <c r="G18" s="55" t="s">
        <v>9</v>
      </c>
      <c r="H18" s="72">
        <v>3630.6699104495542</v>
      </c>
      <c r="I18" s="72">
        <v>7966.7363002401835</v>
      </c>
      <c r="J18" s="285">
        <v>11363.350711219013</v>
      </c>
      <c r="K18" s="286">
        <v>11784.097597717426</v>
      </c>
    </row>
    <row r="19" spans="2:11" x14ac:dyDescent="0.35">
      <c r="B19" s="43" t="str">
        <f>IF('About Databook'!$A$15='About Databook'!$C$63,Toggle!A182,Toggle!R182)</f>
        <v>3) Fuel- and energy-related activities</v>
      </c>
      <c r="C19" s="51" t="str">
        <f>IF('About Databook'!$A$15='About Databook'!$C$63,Toggle!B182,Toggle!S182)</f>
        <v>t CO₂-eq</v>
      </c>
      <c r="D19" s="55" t="s">
        <v>9</v>
      </c>
      <c r="E19" s="55" t="s">
        <v>9</v>
      </c>
      <c r="F19" s="55" t="s">
        <v>9</v>
      </c>
      <c r="G19" s="55" t="s">
        <v>9</v>
      </c>
      <c r="H19" s="72">
        <v>152606.2640957617</v>
      </c>
      <c r="I19" s="72">
        <v>155602.68431965454</v>
      </c>
      <c r="J19" s="285">
        <v>131137.57829973218</v>
      </c>
      <c r="K19" s="286">
        <v>143291.35442263115</v>
      </c>
    </row>
    <row r="20" spans="2:11" x14ac:dyDescent="0.35">
      <c r="B20" s="43" t="str">
        <f>IF('About Databook'!$A$15='About Databook'!$C$63,Toggle!A183,Toggle!R183)</f>
        <v>4) Upstream Transport</v>
      </c>
      <c r="C20" s="51" t="str">
        <f>IF('About Databook'!$A$15='About Databook'!$C$63,Toggle!B183,Toggle!S183)</f>
        <v>t CO₂-eq</v>
      </c>
      <c r="D20" s="55" t="s">
        <v>9</v>
      </c>
      <c r="E20" s="55" t="s">
        <v>9</v>
      </c>
      <c r="F20" s="55" t="s">
        <v>9</v>
      </c>
      <c r="G20" s="55" t="s">
        <v>9</v>
      </c>
      <c r="H20" s="72">
        <v>1900.9276497999508</v>
      </c>
      <c r="I20" s="72">
        <v>2656.4367455757742</v>
      </c>
      <c r="J20" s="285">
        <v>955.26733747800984</v>
      </c>
      <c r="K20" s="286">
        <v>1103.0415807180195</v>
      </c>
    </row>
    <row r="21" spans="2:11" x14ac:dyDescent="0.35">
      <c r="B21" s="43" t="str">
        <f>IF('About Databook'!$A$15='About Databook'!$C$63,Toggle!A184,Toggle!R184)</f>
        <v>5) Waste generated in operations</v>
      </c>
      <c r="C21" s="51" t="str">
        <f>IF('About Databook'!$A$15='About Databook'!$C$63,Toggle!B184,Toggle!S184)</f>
        <v>t CO₂-eq</v>
      </c>
      <c r="D21" s="55" t="s">
        <v>9</v>
      </c>
      <c r="E21" s="55" t="s">
        <v>9</v>
      </c>
      <c r="F21" s="55" t="s">
        <v>9</v>
      </c>
      <c r="G21" s="55" t="s">
        <v>9</v>
      </c>
      <c r="H21" s="72">
        <v>447.05384371268497</v>
      </c>
      <c r="I21" s="72">
        <v>4651.6066215660594</v>
      </c>
      <c r="J21" s="285">
        <v>4737.4044015156205</v>
      </c>
      <c r="K21" s="286">
        <v>4966.6077527118223</v>
      </c>
    </row>
    <row r="22" spans="2:11" x14ac:dyDescent="0.35">
      <c r="B22" s="43" t="str">
        <f>IF('About Databook'!$A$15='About Databook'!$C$63,Toggle!A186,Toggle!R186)</f>
        <v>10) Processing of sold products</v>
      </c>
      <c r="C22" s="51" t="str">
        <f>IF('About Databook'!$A$15='About Databook'!$C$63,Toggle!B186,Toggle!S186)</f>
        <v>t CO₂-eq</v>
      </c>
      <c r="D22" s="55" t="s">
        <v>9</v>
      </c>
      <c r="E22" s="55" t="s">
        <v>9</v>
      </c>
      <c r="F22" s="55" t="s">
        <v>9</v>
      </c>
      <c r="G22" s="55" t="s">
        <v>9</v>
      </c>
      <c r="H22" s="72">
        <v>597.44253496068018</v>
      </c>
      <c r="I22" s="72">
        <v>650.18887810226499</v>
      </c>
      <c r="J22" s="285">
        <v>548.78551773282823</v>
      </c>
      <c r="K22" s="286">
        <v>548.78551773282823</v>
      </c>
    </row>
    <row r="23" spans="2:11" x14ac:dyDescent="0.35">
      <c r="B23" s="42"/>
      <c r="C23" s="51"/>
      <c r="D23" s="37"/>
      <c r="E23" s="37"/>
      <c r="F23" s="37"/>
      <c r="G23" s="37"/>
      <c r="H23" s="37"/>
      <c r="I23" s="37"/>
      <c r="J23" s="279"/>
      <c r="K23" s="280"/>
    </row>
    <row r="24" spans="2:11" x14ac:dyDescent="0.35">
      <c r="B24" s="42"/>
      <c r="C24" s="51"/>
      <c r="D24" s="37"/>
      <c r="E24" s="37"/>
      <c r="F24" s="37"/>
      <c r="G24" s="37"/>
      <c r="H24" s="37"/>
      <c r="I24" s="180"/>
      <c r="J24" s="281"/>
      <c r="K24" s="282" t="s">
        <v>22</v>
      </c>
    </row>
    <row r="25" spans="2:11" s="5" customFormat="1" ht="14" x14ac:dyDescent="0.35">
      <c r="B25" s="29" t="str">
        <f>IF('About Databook'!$A$15='About Databook'!$C$63,Toggle!A188,Toggle!R188)</f>
        <v>Energy Consumption across the Group (2)</v>
      </c>
      <c r="C25" s="30"/>
      <c r="D25" s="30"/>
      <c r="E25" s="30"/>
      <c r="F25" s="30"/>
      <c r="G25" s="32"/>
      <c r="H25" s="32"/>
      <c r="I25" s="175"/>
      <c r="J25" s="283"/>
      <c r="K25" s="284" t="s">
        <v>23</v>
      </c>
    </row>
    <row r="26" spans="2:11" ht="14.75" customHeight="1" x14ac:dyDescent="0.35">
      <c r="B26" s="40" t="str">
        <f>IF('About Databook'!$A$15='About Databook'!$C$63,Toggle!A189,Toggle!R189)</f>
        <v>Diesel fuel:</v>
      </c>
      <c r="C26" s="51" t="str">
        <f>IF('About Databook'!$A$15='About Databook'!$C$63,Toggle!B189,Toggle!S189)</f>
        <v>GJ</v>
      </c>
      <c r="D26" s="72" t="s">
        <v>9</v>
      </c>
      <c r="E26" s="72" t="s">
        <v>9</v>
      </c>
      <c r="F26" s="37">
        <v>1157368</v>
      </c>
      <c r="G26" s="65">
        <v>1492518.3557046002</v>
      </c>
      <c r="H26" s="65">
        <v>1578935.0533236023</v>
      </c>
      <c r="I26" s="65">
        <v>1811053.2100000002</v>
      </c>
      <c r="J26" s="279">
        <v>1846893.8335996238</v>
      </c>
      <c r="K26" s="280">
        <v>1907959.1535996241</v>
      </c>
    </row>
    <row r="27" spans="2:11" ht="18" customHeight="1" x14ac:dyDescent="0.35">
      <c r="B27" s="42" t="str">
        <f>IF('About Databook'!$A$15='About Databook'!$C$63,Toggle!A190,Toggle!R190)</f>
        <v>Mobile sources</v>
      </c>
      <c r="C27" s="51" t="str">
        <f>IF('About Databook'!$A$15='About Databook'!$C$63,Toggle!B190,Toggle!S190)</f>
        <v>GJ</v>
      </c>
      <c r="D27" s="72" t="s">
        <v>9</v>
      </c>
      <c r="E27" s="72" t="s">
        <v>9</v>
      </c>
      <c r="F27" s="72" t="s">
        <v>9</v>
      </c>
      <c r="G27" s="65">
        <v>1410546.8042463001</v>
      </c>
      <c r="H27" s="102">
        <v>1499869.3946376024</v>
      </c>
      <c r="I27" s="102">
        <v>1718192.81</v>
      </c>
      <c r="J27" s="279">
        <v>1804682.5531927838</v>
      </c>
      <c r="K27" s="280">
        <v>1865747.8731927839</v>
      </c>
    </row>
    <row r="28" spans="2:11" x14ac:dyDescent="0.35">
      <c r="B28" s="42" t="str">
        <f>IF('About Databook'!$A$15='About Databook'!$C$63,Toggle!A191,Toggle!R191)</f>
        <v>Electricity generation</v>
      </c>
      <c r="C28" s="51" t="str">
        <f>IF('About Databook'!$A$15='About Databook'!$C$63,Toggle!B191,Toggle!S191)</f>
        <v>GJ</v>
      </c>
      <c r="D28" s="72" t="s">
        <v>9</v>
      </c>
      <c r="E28" s="72" t="s">
        <v>9</v>
      </c>
      <c r="F28" s="72" t="s">
        <v>9</v>
      </c>
      <c r="G28" s="65">
        <v>465.40019400000006</v>
      </c>
      <c r="H28" s="102">
        <v>21254.427578999999</v>
      </c>
      <c r="I28" s="102">
        <v>6477.11</v>
      </c>
      <c r="J28" s="279">
        <v>5673.8075443800008</v>
      </c>
      <c r="K28" s="280">
        <v>5673.8075443800008</v>
      </c>
    </row>
    <row r="29" spans="2:11" x14ac:dyDescent="0.35">
      <c r="B29" s="42" t="str">
        <f>IF('About Databook'!$A$15='About Databook'!$C$63,Toggle!A192,Toggle!R192)</f>
        <v>Heat generation</v>
      </c>
      <c r="C29" s="51" t="str">
        <f>IF('About Databook'!$A$15='About Databook'!$C$63,Toggle!B192,Toggle!S192)</f>
        <v>GJ</v>
      </c>
      <c r="D29" s="72" t="s">
        <v>9</v>
      </c>
      <c r="E29" s="72" t="s">
        <v>9</v>
      </c>
      <c r="F29" s="72" t="s">
        <v>9</v>
      </c>
      <c r="G29" s="65">
        <v>81506.151264300002</v>
      </c>
      <c r="H29" s="102">
        <v>57811.231107</v>
      </c>
      <c r="I29" s="102">
        <v>86383.29</v>
      </c>
      <c r="J29" s="279">
        <v>36537.472862459996</v>
      </c>
      <c r="K29" s="280">
        <v>36537.472862459996</v>
      </c>
    </row>
    <row r="30" spans="2:11" x14ac:dyDescent="0.35">
      <c r="B30" s="40" t="str">
        <f>IF('About Databook'!$A$15='About Databook'!$C$63,Toggle!A193,Toggle!R193)</f>
        <v>Coal for heat generation</v>
      </c>
      <c r="C30" s="51" t="str">
        <f>IF('About Databook'!$A$15='About Databook'!$C$63,Toggle!B193,Toggle!S193)</f>
        <v>GJ</v>
      </c>
      <c r="D30" s="72" t="s">
        <v>9</v>
      </c>
      <c r="E30" s="72" t="s">
        <v>9</v>
      </c>
      <c r="F30" s="65">
        <v>539088</v>
      </c>
      <c r="G30" s="65">
        <v>242560.68090000001</v>
      </c>
      <c r="H30" s="102">
        <v>161873.508</v>
      </c>
      <c r="I30" s="102">
        <v>103524.34</v>
      </c>
      <c r="J30" s="279">
        <v>107601.90749999997</v>
      </c>
      <c r="K30" s="280">
        <v>474623.29550000001</v>
      </c>
    </row>
    <row r="31" spans="2:11" x14ac:dyDescent="0.35">
      <c r="B31" s="40" t="str">
        <f>IF('About Databook'!$A$15='About Databook'!$C$63,Toggle!A194,Toggle!R194)</f>
        <v>Petrol</v>
      </c>
      <c r="C31" s="51" t="str">
        <f>IF('About Databook'!$A$15='About Databook'!$C$63,Toggle!B194,Toggle!S194)</f>
        <v>GJ</v>
      </c>
      <c r="D31" s="72" t="s">
        <v>9</v>
      </c>
      <c r="E31" s="72" t="s">
        <v>9</v>
      </c>
      <c r="F31" s="65">
        <v>25940</v>
      </c>
      <c r="G31" s="65">
        <v>42322.049536764694</v>
      </c>
      <c r="H31" s="102">
        <v>34027.403079782824</v>
      </c>
      <c r="I31" s="102">
        <v>12895.95</v>
      </c>
      <c r="J31" s="279">
        <v>6757.5955193939999</v>
      </c>
      <c r="K31" s="280">
        <v>14523.793136230899</v>
      </c>
    </row>
    <row r="32" spans="2:11" x14ac:dyDescent="0.35">
      <c r="B32" s="40" t="str">
        <f>IF('About Databook'!$A$15='About Databook'!$C$63,Toggle!A196,Toggle!R196)</f>
        <v>Purchased electricity</v>
      </c>
      <c r="C32" s="51" t="str">
        <f>IF('About Databook'!$A$15='About Databook'!$C$63,Toggle!B196,Toggle!S196)</f>
        <v>GJ</v>
      </c>
      <c r="D32" s="72" t="s">
        <v>9</v>
      </c>
      <c r="E32" s="72" t="s">
        <v>9</v>
      </c>
      <c r="F32" s="37">
        <v>1579485</v>
      </c>
      <c r="G32" s="65">
        <v>2425502</v>
      </c>
      <c r="H32" s="65">
        <v>2746900.1919621802</v>
      </c>
      <c r="I32" s="65">
        <v>2795635.7935200003</v>
      </c>
      <c r="J32" s="279">
        <v>2890216.3895999999</v>
      </c>
      <c r="K32" s="280">
        <v>3045035.7215999998</v>
      </c>
    </row>
    <row r="33" spans="2:12" s="311" customFormat="1" x14ac:dyDescent="0.35">
      <c r="B33" s="314" t="str">
        <f>IF('About Databook'!$A$15='About Databook'!$C$63,Toggle!A892,Toggle!R892)</f>
        <v>Share of renewable sources of energy</v>
      </c>
      <c r="C33" s="315" t="str">
        <f>IF('About Databook'!$A$15='About Databook'!$C$63,Toggle!B892,Toggle!S892)</f>
        <v>GJ</v>
      </c>
      <c r="D33" s="72" t="s">
        <v>9</v>
      </c>
      <c r="E33" s="72" t="s">
        <v>9</v>
      </c>
      <c r="F33" s="65">
        <v>194276.655</v>
      </c>
      <c r="G33" s="65">
        <v>320166.26400000002</v>
      </c>
      <c r="H33" s="65">
        <v>392806.7274505918</v>
      </c>
      <c r="I33" s="65">
        <v>475258.08489840018</v>
      </c>
      <c r="J33" s="279">
        <v>479775.92067360011</v>
      </c>
      <c r="K33" s="280">
        <v>505475.92978560011</v>
      </c>
      <c r="L33" s="310"/>
    </row>
    <row r="34" spans="2:12" s="311" customFormat="1" x14ac:dyDescent="0.35">
      <c r="B34" s="314" t="str">
        <f>IF('About Databook'!$A$15='About Databook'!$C$63,Toggle!A893,Toggle!R893)</f>
        <v>Share of non-renewable sources of energy</v>
      </c>
      <c r="C34" s="315" t="str">
        <f>IF('About Databook'!$A$15='About Databook'!$C$63,Toggle!B893,Toggle!S893)</f>
        <v>GJ</v>
      </c>
      <c r="D34" s="72" t="s">
        <v>9</v>
      </c>
      <c r="E34" s="72" t="s">
        <v>9</v>
      </c>
      <c r="F34" s="65">
        <v>1385208.345</v>
      </c>
      <c r="G34" s="65">
        <v>2105335.736</v>
      </c>
      <c r="H34" s="65">
        <v>2354093.4645115882</v>
      </c>
      <c r="I34" s="65">
        <v>2320377.7086216002</v>
      </c>
      <c r="J34" s="279">
        <v>2410440.4689263999</v>
      </c>
      <c r="K34" s="280">
        <v>2539559.7918143999</v>
      </c>
      <c r="L34" s="310"/>
    </row>
    <row r="35" spans="2:12" x14ac:dyDescent="0.35">
      <c r="B35" s="40" t="str">
        <f>IF('About Databook'!$A$15='About Databook'!$C$63,Toggle!A197,Toggle!R197)</f>
        <v>Purchased heat</v>
      </c>
      <c r="C35" s="51" t="str">
        <f>IF('About Databook'!$A$15='About Databook'!$C$63,Toggle!B197,Toggle!S197)</f>
        <v>GJ</v>
      </c>
      <c r="D35" s="72" t="s">
        <v>9</v>
      </c>
      <c r="E35" s="72" t="s">
        <v>9</v>
      </c>
      <c r="F35" s="72" t="s">
        <v>9</v>
      </c>
      <c r="G35" s="72" t="s">
        <v>9</v>
      </c>
      <c r="H35" s="72" t="s">
        <v>9</v>
      </c>
      <c r="I35" s="65">
        <v>4875.7773000000007</v>
      </c>
      <c r="J35" s="279">
        <v>4547.6332600000005</v>
      </c>
      <c r="K35" s="280">
        <v>4547.6332600000005</v>
      </c>
    </row>
    <row r="36" spans="2:12" s="1" customFormat="1" x14ac:dyDescent="0.35">
      <c r="B36" s="45" t="str">
        <f>IF('About Databook'!$A$15='About Databook'!$C$63,Toggle!A198,Toggle!R198)</f>
        <v>Total energy consumption</v>
      </c>
      <c r="C36" s="53" t="str">
        <f>IF('About Databook'!$A$15='About Databook'!$C$63,Toggle!B198,Toggle!S198)</f>
        <v>GJ</v>
      </c>
      <c r="D36" s="110" t="s">
        <v>9</v>
      </c>
      <c r="E36" s="110" t="s">
        <v>9</v>
      </c>
      <c r="F36" s="34">
        <f t="shared" ref="F36:K36" si="0">SUM(F30:F32,F35,F26)</f>
        <v>3301881</v>
      </c>
      <c r="G36" s="301">
        <f t="shared" si="0"/>
        <v>4202903.0861413646</v>
      </c>
      <c r="H36" s="301">
        <f t="shared" si="0"/>
        <v>4521736.156365566</v>
      </c>
      <c r="I36" s="301">
        <f t="shared" si="0"/>
        <v>4727985.070820001</v>
      </c>
      <c r="J36" s="289">
        <f t="shared" si="0"/>
        <v>4856017.3594790176</v>
      </c>
      <c r="K36" s="290">
        <f t="shared" si="0"/>
        <v>5446689.5970958546</v>
      </c>
    </row>
    <row r="37" spans="2:12" ht="17.399999999999999" customHeight="1" x14ac:dyDescent="0.35">
      <c r="B37" s="40" t="str">
        <f>IF('About Databook'!$A$15='About Databook'!$C$63,Toggle!A199,Toggle!R199)</f>
        <v>Energy intensity</v>
      </c>
      <c r="C37" s="189" t="str">
        <f>IF('About Databook'!$A$15='About Databook'!$C$63,Toggle!B199,Toggle!S199)</f>
        <v>GJ per oz AuEq</v>
      </c>
      <c r="D37" s="72" t="s">
        <v>9</v>
      </c>
      <c r="E37" s="72" t="s">
        <v>9</v>
      </c>
      <c r="F37" s="64">
        <f>F36/'Socioeconomic development'!F11</f>
        <v>8.0745125519187653</v>
      </c>
      <c r="G37" s="219">
        <f>G36/'Socioeconomic development'!G11</f>
        <v>7.9971750587641459</v>
      </c>
      <c r="H37" s="219">
        <f>H36/'Socioeconomic development'!H11</f>
        <v>9.5861775184776299</v>
      </c>
      <c r="I37" s="219">
        <v>9.2138601568676197</v>
      </c>
      <c r="J37" s="291">
        <f>J36/434838.296830981</f>
        <v>11.167409574705703</v>
      </c>
      <c r="K37" s="292">
        <f>K36/'Socioeconomic development'!K11</f>
        <v>11.696916342290812</v>
      </c>
    </row>
    <row r="38" spans="2:12" x14ac:dyDescent="0.35">
      <c r="B38" s="40" t="str">
        <f>IF('About Databook'!$A$15='About Databook'!$C$63,Toggle!A200,Toggle!R200)</f>
        <v>Energy intensity dynamics</v>
      </c>
      <c r="C38" s="51" t="str">
        <f>IF('About Databook'!$A$15='About Databook'!$C$63,Toggle!B200,Toggle!S200)</f>
        <v>% year to year</v>
      </c>
      <c r="D38" s="103" t="s">
        <v>9</v>
      </c>
      <c r="E38" s="103" t="s">
        <v>9</v>
      </c>
      <c r="F38" s="103" t="s">
        <v>9</v>
      </c>
      <c r="G38" s="71">
        <v>0.27288145337199143</v>
      </c>
      <c r="H38" s="118">
        <v>7.5860200363771599E-2</v>
      </c>
      <c r="I38" s="118">
        <v>4.5612770697397699E-2</v>
      </c>
      <c r="J38" s="293">
        <f>(J36-I36)/I36</f>
        <v>2.707967278687097E-2</v>
      </c>
      <c r="K38" s="294">
        <f>(K36-I36)/I36</f>
        <v>0.15201074358536515</v>
      </c>
    </row>
    <row r="39" spans="2:12" x14ac:dyDescent="0.35">
      <c r="B39" s="40" t="str">
        <f>IF('About Databook'!$A$15='About Databook'!$C$63,Toggle!A201,Toggle!R201)</f>
        <v>Heat energy consumption</v>
      </c>
      <c r="C39" s="51" t="str">
        <f>IF('About Databook'!$A$15='About Databook'!$C$63,Toggle!B201,Toggle!S201)</f>
        <v>GJ</v>
      </c>
      <c r="D39" s="72">
        <v>0</v>
      </c>
      <c r="E39" s="72">
        <v>0</v>
      </c>
      <c r="F39" s="72">
        <v>0</v>
      </c>
      <c r="G39" s="72">
        <v>324066.83216430002</v>
      </c>
      <c r="H39" s="72">
        <v>219684.739107</v>
      </c>
      <c r="I39" s="72">
        <v>194783.40729999999</v>
      </c>
      <c r="J39" s="285">
        <f>SUM(J35,J30,J29)</f>
        <v>148687.01362245996</v>
      </c>
      <c r="K39" s="286">
        <v>515708</v>
      </c>
    </row>
    <row r="40" spans="2:12" x14ac:dyDescent="0.35">
      <c r="B40" s="40" t="str">
        <f>IF('About Databook'!$A$15='About Databook'!$C$63,Toggle!A202,Toggle!R202)</f>
        <v>Electricity sold to third parties</v>
      </c>
      <c r="C40" s="51" t="str">
        <f>IF('About Databook'!$A$15='About Databook'!$C$63,Toggle!B202,Toggle!S202)</f>
        <v>GJ</v>
      </c>
      <c r="D40" s="72">
        <v>0</v>
      </c>
      <c r="E40" s="72">
        <v>0</v>
      </c>
      <c r="F40" s="72">
        <v>0</v>
      </c>
      <c r="G40" s="72">
        <v>0</v>
      </c>
      <c r="H40" s="72">
        <v>0</v>
      </c>
      <c r="I40" s="72">
        <v>0</v>
      </c>
      <c r="J40" s="285">
        <v>0</v>
      </c>
      <c r="K40" s="286">
        <v>0</v>
      </c>
    </row>
    <row r="41" spans="2:12" x14ac:dyDescent="0.35">
      <c r="B41" s="40" t="str">
        <f>IF('About Databook'!$A$15='About Databook'!$C$63,Toggle!A203,Toggle!R203)</f>
        <v>Heat energy sold to third parties</v>
      </c>
      <c r="C41" s="51" t="str">
        <f>IF('About Databook'!$A$15='About Databook'!$C$63,Toggle!B203,Toggle!S203)</f>
        <v>GJ</v>
      </c>
      <c r="D41" s="72">
        <v>0</v>
      </c>
      <c r="E41" s="72">
        <v>0</v>
      </c>
      <c r="F41" s="72">
        <v>0</v>
      </c>
      <c r="G41" s="72">
        <v>0</v>
      </c>
      <c r="H41" s="72">
        <v>0</v>
      </c>
      <c r="I41" s="72">
        <v>0</v>
      </c>
      <c r="J41" s="285">
        <v>0</v>
      </c>
      <c r="K41" s="286">
        <v>0</v>
      </c>
    </row>
    <row r="42" spans="2:12" x14ac:dyDescent="0.35">
      <c r="B42" s="40"/>
      <c r="G42" s="98"/>
      <c r="H42" s="98"/>
      <c r="I42" s="98"/>
      <c r="J42" s="295"/>
      <c r="K42" s="296"/>
    </row>
    <row r="43" spans="2:12" x14ac:dyDescent="0.35">
      <c r="B43" s="40" t="str">
        <f>IF('About Databook'!$A$15='About Databook'!$C$63,Toggle!A205,Toggle!R205)</f>
        <v>Diesel fuel:</v>
      </c>
      <c r="C43" s="51" t="str">
        <f>IF('About Databook'!$A$15='About Databook'!$C$63,Toggle!B205,Toggle!S205)</f>
        <v>MWh</v>
      </c>
      <c r="D43" s="72" t="s">
        <v>9</v>
      </c>
      <c r="E43" s="72" t="s">
        <v>9</v>
      </c>
      <c r="F43" s="37">
        <f t="shared" ref="F43:K43" si="1">F26*$B$81</f>
        <v>321491.368304</v>
      </c>
      <c r="G43" s="37">
        <f t="shared" si="1"/>
        <v>414588.7638109125</v>
      </c>
      <c r="H43" s="37">
        <f t="shared" si="1"/>
        <v>438593.42124212364</v>
      </c>
      <c r="I43" s="37">
        <f t="shared" si="1"/>
        <v>503070.73856738012</v>
      </c>
      <c r="J43" s="279">
        <f t="shared" si="1"/>
        <v>513026.47530963633</v>
      </c>
      <c r="K43" s="280">
        <f t="shared" si="1"/>
        <v>529989.07776859647</v>
      </c>
    </row>
    <row r="44" spans="2:12" ht="16.75" customHeight="1" x14ac:dyDescent="0.35">
      <c r="B44" s="42" t="str">
        <f>IF('About Databook'!$A$15='About Databook'!$C$63,Toggle!A206,Toggle!R206)</f>
        <v>Mobile sources</v>
      </c>
      <c r="C44" s="51" t="str">
        <f>IF('About Databook'!$A$15='About Databook'!$C$63,Toggle!B206,Toggle!S206)</f>
        <v>MWh</v>
      </c>
      <c r="D44" s="72" t="s">
        <v>9</v>
      </c>
      <c r="E44" s="72" t="s">
        <v>9</v>
      </c>
      <c r="F44" s="72" t="s">
        <v>9</v>
      </c>
      <c r="G44" s="37">
        <f t="shared" ref="G44:K49" si="2">G27*$B$81</f>
        <v>391818.8701899288</v>
      </c>
      <c r="H44" s="37">
        <f t="shared" si="2"/>
        <v>416630.72070364398</v>
      </c>
      <c r="I44" s="37">
        <f t="shared" si="2"/>
        <v>477276.16237618006</v>
      </c>
      <c r="J44" s="279">
        <f t="shared" si="2"/>
        <v>501301.11026078515</v>
      </c>
      <c r="K44" s="280">
        <f t="shared" si="2"/>
        <v>518263.71271974518</v>
      </c>
    </row>
    <row r="45" spans="2:12" x14ac:dyDescent="0.35">
      <c r="B45" s="42" t="str">
        <f>IF('About Databook'!$A$15='About Databook'!$C$63,Toggle!A207,Toggle!R207)</f>
        <v>Electricity generation</v>
      </c>
      <c r="C45" s="51" t="str">
        <f>IF('About Databook'!$A$15='About Databook'!$C$63,Toggle!B207,Toggle!S207)</f>
        <v>MWh</v>
      </c>
      <c r="D45" s="72" t="s">
        <v>9</v>
      </c>
      <c r="E45" s="72" t="s">
        <v>9</v>
      </c>
      <c r="F45" s="72" t="s">
        <v>9</v>
      </c>
      <c r="G45" s="37">
        <f t="shared" si="2"/>
        <v>129.27793508893203</v>
      </c>
      <c r="H45" s="37">
        <f t="shared" si="2"/>
        <v>5904.0123840394626</v>
      </c>
      <c r="I45" s="37">
        <f t="shared" si="2"/>
        <v>1799.1986615800001</v>
      </c>
      <c r="J45" s="279">
        <f t="shared" si="2"/>
        <v>1576.0589120627881</v>
      </c>
      <c r="K45" s="280">
        <f t="shared" si="2"/>
        <v>1576.0589120627881</v>
      </c>
    </row>
    <row r="46" spans="2:12" x14ac:dyDescent="0.35">
      <c r="B46" s="42" t="str">
        <f>IF('About Databook'!$A$15='About Databook'!$C$63,Toggle!A208,Toggle!R208)</f>
        <v>Heat generation</v>
      </c>
      <c r="C46" s="51" t="str">
        <f>IF('About Databook'!$A$15='About Databook'!$C$63,Toggle!B208,Toggle!S208)</f>
        <v>MWh</v>
      </c>
      <c r="D46" s="72" t="s">
        <v>9</v>
      </c>
      <c r="E46" s="72" t="s">
        <v>9</v>
      </c>
      <c r="F46" s="72" t="s">
        <v>9</v>
      </c>
      <c r="G46" s="37">
        <f t="shared" si="2"/>
        <v>22640.615685894729</v>
      </c>
      <c r="H46" s="37">
        <f t="shared" si="2"/>
        <v>16058.688154440248</v>
      </c>
      <c r="I46" s="37">
        <f t="shared" si="2"/>
        <v>23995.37752962</v>
      </c>
      <c r="J46" s="279">
        <f t="shared" si="2"/>
        <v>10149.306136788413</v>
      </c>
      <c r="K46" s="280">
        <f t="shared" si="2"/>
        <v>10149.306136788413</v>
      </c>
    </row>
    <row r="47" spans="2:12" x14ac:dyDescent="0.35">
      <c r="B47" s="40" t="str">
        <f>IF('About Databook'!$A$15='About Databook'!$C$63,Toggle!A209,Toggle!R209)</f>
        <v>Coal for heat generation</v>
      </c>
      <c r="C47" s="51" t="str">
        <f>IF('About Databook'!$A$15='About Databook'!$C$63,Toggle!B209,Toggle!S209)</f>
        <v>MWh</v>
      </c>
      <c r="D47" s="72" t="s">
        <v>9</v>
      </c>
      <c r="E47" s="72" t="s">
        <v>9</v>
      </c>
      <c r="F47" s="37">
        <f>F30*$B$81</f>
        <v>149746.786464</v>
      </c>
      <c r="G47" s="37">
        <f t="shared" si="2"/>
        <v>67378.020819040205</v>
      </c>
      <c r="H47" s="37">
        <f t="shared" si="2"/>
        <v>44964.899305224004</v>
      </c>
      <c r="I47" s="37">
        <f t="shared" si="2"/>
        <v>28756.784116520001</v>
      </c>
      <c r="J47" s="279">
        <f t="shared" si="2"/>
        <v>29889.442661534995</v>
      </c>
      <c r="K47" s="280">
        <f t="shared" si="2"/>
        <v>131839.90977739901</v>
      </c>
    </row>
    <row r="48" spans="2:12" x14ac:dyDescent="0.35">
      <c r="B48" s="40" t="str">
        <f>IF('About Databook'!$A$15='About Databook'!$C$63,Toggle!A210,Toggle!R210)</f>
        <v>Petrol</v>
      </c>
      <c r="C48" s="51" t="str">
        <f>IF('About Databook'!$A$15='About Databook'!$C$63,Toggle!B210,Toggle!S210)</f>
        <v>MWh</v>
      </c>
      <c r="D48" s="72" t="s">
        <v>9</v>
      </c>
      <c r="E48" s="72" t="s">
        <v>9</v>
      </c>
      <c r="F48" s="37">
        <f>F31*$B$81</f>
        <v>7205.5613200000007</v>
      </c>
      <c r="G48" s="37">
        <f t="shared" si="2"/>
        <v>11756.134276223424</v>
      </c>
      <c r="H48" s="37">
        <f t="shared" si="2"/>
        <v>9452.0639726959143</v>
      </c>
      <c r="I48" s="37">
        <f t="shared" si="2"/>
        <v>3582.2111991000006</v>
      </c>
      <c r="J48" s="279">
        <f t="shared" si="2"/>
        <v>1877.1113681862266</v>
      </c>
      <c r="K48" s="280">
        <f t="shared" si="2"/>
        <v>4034.3902097959472</v>
      </c>
    </row>
    <row r="49" spans="2:12" x14ac:dyDescent="0.35">
      <c r="B49" s="40" t="str">
        <f>IF('About Databook'!$A$15='About Databook'!$C$63,Toggle!A212,Toggle!R212)</f>
        <v>Purchased electricity</v>
      </c>
      <c r="C49" s="51" t="str">
        <f>IF('About Databook'!$A$15='About Databook'!$C$63,Toggle!B212,Toggle!S212)</f>
        <v>MWh</v>
      </c>
      <c r="D49" s="72" t="s">
        <v>9</v>
      </c>
      <c r="E49" s="72" t="s">
        <v>9</v>
      </c>
      <c r="F49" s="37">
        <f>F32*$B$81</f>
        <v>438746.18433000002</v>
      </c>
      <c r="G49" s="37">
        <f t="shared" si="2"/>
        <v>673751.09455600008</v>
      </c>
      <c r="H49" s="37">
        <f t="shared" si="2"/>
        <v>763028.44152287056</v>
      </c>
      <c r="I49" s="37">
        <f t="shared" si="2"/>
        <v>776566.11945239874</v>
      </c>
      <c r="J49" s="279">
        <f t="shared" si="2"/>
        <v>802838.52827030886</v>
      </c>
      <c r="K49" s="280">
        <f t="shared" si="2"/>
        <v>845843.93267460482</v>
      </c>
    </row>
    <row r="50" spans="2:12" s="311" customFormat="1" x14ac:dyDescent="0.35">
      <c r="B50" s="314" t="str">
        <f>IF('About Databook'!$A$15='About Databook'!$C$63,Toggle!A895,Toggle!R895)</f>
        <v>Share of renewable sources of energy</v>
      </c>
      <c r="C50" s="315" t="str">
        <f>IF('About Databook'!$A$15='About Databook'!$C$63,Toggle!B895,Toggle!S895)</f>
        <v>MWh</v>
      </c>
      <c r="D50" s="72" t="s">
        <v>9</v>
      </c>
      <c r="E50" s="72" t="s">
        <v>9</v>
      </c>
      <c r="F50" s="65">
        <v>53965.780672590001</v>
      </c>
      <c r="G50" s="65">
        <v>88935.14448139201</v>
      </c>
      <c r="H50" s="65">
        <v>109113.0671377705</v>
      </c>
      <c r="I50" s="65">
        <v>132016.24030690783</v>
      </c>
      <c r="J50" s="279">
        <v>133271.19569287129</v>
      </c>
      <c r="K50" s="280">
        <v>140410.09282398442</v>
      </c>
      <c r="L50" s="310"/>
    </row>
    <row r="51" spans="2:12" s="311" customFormat="1" x14ac:dyDescent="0.35">
      <c r="B51" s="314" t="str">
        <f>IF('About Databook'!$A$15='About Databook'!$C$63,Toggle!A896,Toggle!R896)</f>
        <v>Share of non-renewable sources of energy</v>
      </c>
      <c r="C51" s="315" t="str">
        <f>IF('About Databook'!$A$15='About Databook'!$C$63,Toggle!B896,Toggle!S896)</f>
        <v>MWh</v>
      </c>
      <c r="D51" s="72" t="s">
        <v>9</v>
      </c>
      <c r="E51" s="72" t="s">
        <v>9</v>
      </c>
      <c r="F51" s="65">
        <v>384780.40365741</v>
      </c>
      <c r="G51" s="65">
        <v>584815.95007460809</v>
      </c>
      <c r="H51" s="65">
        <v>653915.37438510009</v>
      </c>
      <c r="I51" s="65">
        <v>644549.87914549094</v>
      </c>
      <c r="J51" s="279">
        <v>669567.33257743763</v>
      </c>
      <c r="K51" s="280">
        <v>705433.83985062037</v>
      </c>
      <c r="L51" s="310"/>
    </row>
    <row r="52" spans="2:12" x14ac:dyDescent="0.35">
      <c r="B52" s="40" t="str">
        <f>IF('About Databook'!$A$15='About Databook'!$C$63,Toggle!A213,Toggle!R213)</f>
        <v>Purchased heat</v>
      </c>
      <c r="C52" s="51" t="str">
        <f>IF('About Databook'!$A$15='About Databook'!$C$63,Toggle!B213,Toggle!S213)</f>
        <v>MWh</v>
      </c>
      <c r="D52" s="72" t="s">
        <v>9</v>
      </c>
      <c r="E52" s="72" t="s">
        <v>9</v>
      </c>
      <c r="F52" s="72" t="s">
        <v>9</v>
      </c>
      <c r="G52" s="72" t="s">
        <v>9</v>
      </c>
      <c r="H52" s="72" t="s">
        <v>9</v>
      </c>
      <c r="I52" s="37">
        <f>I35*$B$81</f>
        <v>1354.3836668394003</v>
      </c>
      <c r="J52" s="279">
        <f>J35*$B$81</f>
        <v>1263.2324716962803</v>
      </c>
      <c r="K52" s="280">
        <f>K35*$B$81</f>
        <v>1263.2324716962803</v>
      </c>
    </row>
    <row r="53" spans="2:12" x14ac:dyDescent="0.35">
      <c r="B53" s="45" t="str">
        <f>IF('About Databook'!$A$15='About Databook'!$C$63,Toggle!A214,Toggle!R214)</f>
        <v>Total energy consumption</v>
      </c>
      <c r="C53" s="53" t="str">
        <f>IF('About Databook'!$A$15='About Databook'!$C$63,Toggle!B214,Toggle!S214)</f>
        <v>MWh</v>
      </c>
      <c r="D53" s="110" t="s">
        <v>9</v>
      </c>
      <c r="E53" s="110" t="s">
        <v>9</v>
      </c>
      <c r="F53" s="34">
        <f t="shared" ref="F53:K53" si="3">SUM(F47:F49,F52,F43)</f>
        <v>917189.90041800006</v>
      </c>
      <c r="G53" s="301">
        <f t="shared" si="3"/>
        <v>1167474.0134621761</v>
      </c>
      <c r="H53" s="301">
        <f t="shared" si="3"/>
        <v>1256038.8260429141</v>
      </c>
      <c r="I53" s="301">
        <f t="shared" si="3"/>
        <v>1313330.2370022382</v>
      </c>
      <c r="J53" s="289">
        <f t="shared" si="3"/>
        <v>1348894.7900813627</v>
      </c>
      <c r="K53" s="290">
        <f t="shared" si="3"/>
        <v>1512970.5429020924</v>
      </c>
    </row>
    <row r="54" spans="2:12" ht="22.25" customHeight="1" x14ac:dyDescent="0.35">
      <c r="B54" s="40" t="str">
        <f>IF('About Databook'!$A$15='About Databook'!$C$63,Toggle!A215,Toggle!R215)</f>
        <v>Energy intensity</v>
      </c>
      <c r="C54" s="189" t="str">
        <f>IF('About Databook'!$A$15='About Databook'!$C$63,Toggle!B215,Toggle!S215)</f>
        <v>MWh per oz AuEq</v>
      </c>
      <c r="D54" s="72" t="s">
        <v>9</v>
      </c>
      <c r="E54" s="72" t="s">
        <v>9</v>
      </c>
      <c r="F54" s="64">
        <f>F53/'Socioeconomic development'!F11</f>
        <v>2.2429219476468911</v>
      </c>
      <c r="G54" s="64">
        <f>G53/'Socioeconomic development'!G11</f>
        <v>2.2214392934733871</v>
      </c>
      <c r="H54" s="64">
        <f>H53/'Socioeconomic development'!H11</f>
        <v>2.662829218727679</v>
      </c>
      <c r="I54" s="64">
        <f>I53/'Socioeconomic development'!I11</f>
        <v>2.5594076466543734</v>
      </c>
      <c r="J54" s="291">
        <f>J53/434838.296830981</f>
        <v>3.1020606968426012</v>
      </c>
      <c r="K54" s="292">
        <f>K53/'Socioeconomic development'!K11</f>
        <v>3.249146027728858</v>
      </c>
    </row>
    <row r="55" spans="2:12" x14ac:dyDescent="0.35">
      <c r="B55" s="40" t="str">
        <f>IF('About Databook'!$A$15='About Databook'!$C$63,Toggle!A216,Toggle!R216)</f>
        <v>Energy intensity dynamics</v>
      </c>
      <c r="C55" s="51" t="str">
        <f>IF('About Databook'!$A$15='About Databook'!$C$63,Toggle!B216,Toggle!S216)</f>
        <v>% year to year</v>
      </c>
      <c r="D55" s="103" t="s">
        <v>9</v>
      </c>
      <c r="E55" s="103" t="s">
        <v>9</v>
      </c>
      <c r="F55" s="103" t="s">
        <v>9</v>
      </c>
      <c r="G55" s="71">
        <f>G38</f>
        <v>0.27288145337199143</v>
      </c>
      <c r="H55" s="71">
        <f t="shared" ref="H55:K55" si="4">H38</f>
        <v>7.5860200363771599E-2</v>
      </c>
      <c r="I55" s="71">
        <f t="shared" si="4"/>
        <v>4.5612770697397699E-2</v>
      </c>
      <c r="J55" s="293">
        <f>J38</f>
        <v>2.707967278687097E-2</v>
      </c>
      <c r="K55" s="294">
        <f t="shared" si="4"/>
        <v>0.15201074358536515</v>
      </c>
    </row>
    <row r="56" spans="2:12" x14ac:dyDescent="0.35">
      <c r="B56" s="40" t="str">
        <f>IF('About Databook'!$A$15='About Databook'!$C$63,Toggle!A217,Toggle!R217)</f>
        <v>Heat energy consumption</v>
      </c>
      <c r="C56" s="51" t="str">
        <f>IF('About Databook'!$A$15='About Databook'!$C$63,Toggle!B217,Toggle!S217)</f>
        <v>MWh</v>
      </c>
      <c r="D56" s="72">
        <v>0</v>
      </c>
      <c r="E56" s="72">
        <v>0</v>
      </c>
      <c r="F56" s="72">
        <v>0</v>
      </c>
      <c r="G56" s="37">
        <f t="shared" ref="G56:K56" si="5">G39*$B$81</f>
        <v>90018.636504934941</v>
      </c>
      <c r="H56" s="37">
        <f t="shared" si="5"/>
        <v>61023.587459664253</v>
      </c>
      <c r="I56" s="37">
        <f t="shared" si="5"/>
        <v>54106.545312979404</v>
      </c>
      <c r="J56" s="279">
        <f t="shared" si="5"/>
        <v>41301.981270019685</v>
      </c>
      <c r="K56" s="280">
        <f t="shared" si="5"/>
        <v>143252.33682400003</v>
      </c>
    </row>
    <row r="57" spans="2:12" x14ac:dyDescent="0.35">
      <c r="B57" s="40" t="str">
        <f>IF('About Databook'!$A$15='About Databook'!$C$63,Toggle!A218,Toggle!R218)</f>
        <v>Electricity sold to third parties</v>
      </c>
      <c r="C57" s="51" t="str">
        <f>IF('About Databook'!$A$15='About Databook'!$C$63,Toggle!B218,Toggle!S218)</f>
        <v>MWh</v>
      </c>
      <c r="D57" s="72">
        <v>0</v>
      </c>
      <c r="E57" s="72">
        <v>0</v>
      </c>
      <c r="F57" s="72">
        <v>0</v>
      </c>
      <c r="G57" s="72">
        <v>0</v>
      </c>
      <c r="H57" s="72">
        <v>0</v>
      </c>
      <c r="I57" s="72">
        <v>0</v>
      </c>
      <c r="J57" s="285">
        <v>0</v>
      </c>
      <c r="K57" s="286">
        <v>0</v>
      </c>
    </row>
    <row r="58" spans="2:12" x14ac:dyDescent="0.35">
      <c r="B58" s="40" t="str">
        <f>IF('About Databook'!$A$15='About Databook'!$C$63,Toggle!A219,Toggle!R219)</f>
        <v>Heat energy sold to third parties</v>
      </c>
      <c r="C58" s="51" t="str">
        <f>IF('About Databook'!$A$15='About Databook'!$C$63,Toggle!B219,Toggle!S219)</f>
        <v>MWh</v>
      </c>
      <c r="D58" s="72">
        <v>0</v>
      </c>
      <c r="E58" s="72">
        <v>0</v>
      </c>
      <c r="F58" s="72">
        <v>0</v>
      </c>
      <c r="G58" s="72">
        <v>0</v>
      </c>
      <c r="H58" s="72">
        <v>0</v>
      </c>
      <c r="I58" s="72">
        <v>0</v>
      </c>
      <c r="J58" s="285">
        <v>0</v>
      </c>
      <c r="K58" s="286">
        <v>0</v>
      </c>
    </row>
    <row r="59" spans="2:12" x14ac:dyDescent="0.35">
      <c r="F59" s="172"/>
      <c r="G59" s="172"/>
      <c r="H59" s="172"/>
      <c r="I59" s="172"/>
      <c r="J59" s="172"/>
      <c r="K59" s="172"/>
    </row>
    <row r="60" spans="2:12" x14ac:dyDescent="0.35">
      <c r="B60" s="40" t="str">
        <f>IF('About Databook'!$A$15='About Databook'!$C$63,Toggle!A221,Toggle!R221)</f>
        <v>Notes:</v>
      </c>
    </row>
    <row r="61" spans="2:12" x14ac:dyDescent="0.35">
      <c r="B61" s="35" t="str">
        <f>IF('About Databook'!$A$15='About Databook'!$C$63,Toggle!A222,Toggle!R222)</f>
        <v>(1) The Company's Scope 2 market-based and location-based emissions are equivalent, as the Company does not make specified electricity purchases but rather procures electricity from the national grid through the Single Buyer.</v>
      </c>
    </row>
    <row r="62" spans="2:12" x14ac:dyDescent="0.35">
      <c r="B62" s="35" t="str">
        <f>IF('About Databook'!$A$15='About Databook'!$C$63,Toggle!A223,Toggle!R223)</f>
        <v>(2) These indicators have been revised due to the refinement of specific heat of combustion coefficients.</v>
      </c>
    </row>
    <row r="81" spans="2:2" hidden="1" x14ac:dyDescent="0.35">
      <c r="B81" s="259">
        <v>0.27777800000000002</v>
      </c>
    </row>
  </sheetData>
  <sheetProtection algorithmName="SHA-512" hashValue="TsJLq2ZiNxeYNApP8aQuGEK9XeNXCom1RwV/QzXN7kVI/Zx9DKe1o/0m5kbSZMi5iWX4iLKDm07FA5E6i/F7BQ==" saltValue="zQAgAOHzfusgnM6LIeJ1/Q==" spinCount="100000" sheet="1" objects="1" scenarios="1" selectLockedCells="1"/>
  <mergeCells count="1">
    <mergeCell ref="J3:K3"/>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155C8-12C2-4062-A49E-56FADC06E4CE}">
  <sheetPr codeName="Sheet9">
    <tabColor theme="5" tint="0.59999389629810485"/>
  </sheetPr>
  <dimension ref="B2:K48"/>
  <sheetViews>
    <sheetView showGridLines="0" zoomScale="145" zoomScaleNormal="145" workbookViewId="0">
      <pane ySplit="4" topLeftCell="A5" activePane="bottomLeft" state="frozen"/>
      <selection activeCell="A26" sqref="A26:E26"/>
      <selection pane="bottomLeft" activeCell="M14" sqref="M14"/>
    </sheetView>
  </sheetViews>
  <sheetFormatPr defaultColWidth="8.81640625" defaultRowHeight="14" x14ac:dyDescent="0.3"/>
  <cols>
    <col min="1" max="1" width="1.54296875" style="2" customWidth="1"/>
    <col min="2" max="2" width="45" style="2" customWidth="1"/>
    <col min="3" max="3" width="9.453125" style="26" customWidth="1"/>
    <col min="4" max="10" width="11.81640625" style="5" customWidth="1"/>
    <col min="11" max="13" width="11.81640625" style="2" customWidth="1"/>
    <col min="14" max="16384" width="8.81640625" style="2"/>
  </cols>
  <sheetData>
    <row r="2" spans="2:11" ht="15.5" x14ac:dyDescent="0.3">
      <c r="B2" s="22" t="str">
        <f>IF('About Databook'!$A$15='About Databook'!$C$63,Toggle!A225,Toggle!R225)</f>
        <v>Occupational health and safety</v>
      </c>
      <c r="C2" s="23"/>
      <c r="D2" s="24"/>
      <c r="E2" s="24"/>
      <c r="F2" s="24"/>
      <c r="G2" s="24"/>
      <c r="H2" s="24"/>
      <c r="I2" s="24"/>
      <c r="J2" s="24"/>
    </row>
    <row r="3" spans="2:11" ht="16" thickBot="1" x14ac:dyDescent="0.4">
      <c r="B3" s="11"/>
    </row>
    <row r="4" spans="2:11" s="12" customFormat="1" ht="14.5" thickBot="1" x14ac:dyDescent="0.35">
      <c r="B4" s="13"/>
      <c r="C4" s="28" t="str">
        <f>IF('About Databook'!$A$15='About Databook'!$C$63,Toggle!B227,Toggle!S227)</f>
        <v>Unit</v>
      </c>
      <c r="D4" s="84">
        <v>2019</v>
      </c>
      <c r="E4" s="76">
        <v>2020</v>
      </c>
      <c r="F4" s="76">
        <v>2021</v>
      </c>
      <c r="G4" s="76">
        <v>2022</v>
      </c>
      <c r="H4" s="76">
        <v>2023</v>
      </c>
      <c r="I4" s="76">
        <v>2024</v>
      </c>
      <c r="J4" s="76">
        <v>2025</v>
      </c>
    </row>
    <row r="5" spans="2:11" ht="13.25" customHeight="1" x14ac:dyDescent="0.3"/>
    <row r="6" spans="2:11" ht="13.25" customHeight="1" x14ac:dyDescent="0.3">
      <c r="I6" s="186"/>
      <c r="J6" s="186" t="s">
        <v>41</v>
      </c>
    </row>
    <row r="7" spans="2:11" x14ac:dyDescent="0.3">
      <c r="B7" s="17" t="str">
        <f>IF('About Databook'!$A$15='About Databook'!$C$63,Toggle!A229,Toggle!R229)</f>
        <v>Occupational Health and Safety Indicators across the Group</v>
      </c>
      <c r="C7" s="30"/>
      <c r="D7" s="31"/>
      <c r="E7" s="31"/>
      <c r="F7" s="31"/>
      <c r="G7" s="31"/>
      <c r="H7" s="21"/>
      <c r="I7" s="21"/>
      <c r="J7" s="21" t="s">
        <v>42</v>
      </c>
    </row>
    <row r="8" spans="2:11" x14ac:dyDescent="0.3">
      <c r="B8" s="40" t="str">
        <f>IF('About Databook'!$A$15='About Databook'!$C$63,Toggle!A232,Toggle!R232)</f>
        <v>Lost Time Injury (LTI)</v>
      </c>
      <c r="C8" s="36" t="str">
        <f>IF('About Databook'!$A$15='About Databook'!$C$63,Toggle!B232,Toggle!S232)</f>
        <v>unit</v>
      </c>
      <c r="D8" s="101" t="s">
        <v>9</v>
      </c>
      <c r="E8" s="78">
        <v>32</v>
      </c>
      <c r="F8" s="78">
        <v>15</v>
      </c>
      <c r="G8" s="78">
        <v>14</v>
      </c>
      <c r="H8" s="78">
        <v>19</v>
      </c>
      <c r="I8" s="103">
        <v>11</v>
      </c>
      <c r="J8" s="103">
        <v>11</v>
      </c>
      <c r="K8" s="74"/>
    </row>
    <row r="9" spans="2:11" x14ac:dyDescent="0.3">
      <c r="B9" s="40" t="str">
        <f>IF('About Databook'!$A$15='About Databook'!$C$63,Toggle!A233,Toggle!R233)</f>
        <v>Incidents with disability</v>
      </c>
      <c r="C9" s="36" t="str">
        <f>IF('About Databook'!$A$15='About Databook'!$C$63,Toggle!B233,Toggle!S233)</f>
        <v>unit</v>
      </c>
      <c r="D9" s="101" t="s">
        <v>9</v>
      </c>
      <c r="E9" s="78">
        <v>2</v>
      </c>
      <c r="F9" s="78">
        <v>1</v>
      </c>
      <c r="G9" s="78">
        <v>7</v>
      </c>
      <c r="H9" s="78">
        <v>8</v>
      </c>
      <c r="I9" s="103">
        <v>2</v>
      </c>
      <c r="J9" s="103">
        <v>1</v>
      </c>
      <c r="K9" s="74"/>
    </row>
    <row r="10" spans="2:11" x14ac:dyDescent="0.3">
      <c r="B10" s="40" t="str">
        <f>IF('About Databook'!$A$15='About Databook'!$C$63,Toggle!A234,Toggle!R234)</f>
        <v>Incidents involving the provision of medical care</v>
      </c>
      <c r="C10" s="36" t="str">
        <f>IF('About Databook'!$A$15='About Databook'!$C$63,Toggle!B234,Toggle!S234)</f>
        <v>unit</v>
      </c>
      <c r="D10" s="101" t="s">
        <v>9</v>
      </c>
      <c r="E10" s="78">
        <v>5</v>
      </c>
      <c r="F10" s="78">
        <v>11</v>
      </c>
      <c r="G10" s="78">
        <v>19</v>
      </c>
      <c r="H10" s="78">
        <v>8</v>
      </c>
      <c r="I10" s="103">
        <v>9</v>
      </c>
      <c r="J10" s="103">
        <v>13</v>
      </c>
      <c r="K10" s="74"/>
    </row>
    <row r="11" spans="2:11" x14ac:dyDescent="0.3">
      <c r="B11" s="35" t="str">
        <f>IF('About Databook'!$A$15='About Databook'!$C$63,Toggle!A235,Toggle!R235)</f>
        <v>Fatalities</v>
      </c>
      <c r="C11" s="36" t="str">
        <f>IF('About Databook'!$A$15='About Databook'!$C$63,Toggle!B235,Toggle!S235)</f>
        <v>unit</v>
      </c>
      <c r="D11" s="101" t="s">
        <v>9</v>
      </c>
      <c r="E11" s="79">
        <v>2</v>
      </c>
      <c r="F11" s="79">
        <v>0</v>
      </c>
      <c r="G11" s="79">
        <v>1</v>
      </c>
      <c r="H11" s="79">
        <v>0</v>
      </c>
      <c r="I11" s="102">
        <v>0</v>
      </c>
      <c r="J11" s="102">
        <v>1</v>
      </c>
      <c r="K11" s="75"/>
    </row>
    <row r="12" spans="2:11" x14ac:dyDescent="0.3">
      <c r="B12" s="35" t="str">
        <f>IF('About Databook'!$A$15='About Databook'!$C$63,Toggle!A236,Toggle!R236)</f>
        <v>LTIFR (1)</v>
      </c>
      <c r="C12" s="36" t="str">
        <f>IF('About Databook'!$A$15='About Databook'!$C$63,Toggle!B236,Toggle!S236)</f>
        <v>coeff.</v>
      </c>
      <c r="D12" s="101" t="s">
        <v>9</v>
      </c>
      <c r="E12" s="100">
        <v>0.53</v>
      </c>
      <c r="F12" s="100">
        <v>0.22011534369780472</v>
      </c>
      <c r="G12" s="100">
        <v>0.23203294683544609</v>
      </c>
      <c r="H12" s="80">
        <v>0.31981638392049433</v>
      </c>
      <c r="I12" s="100">
        <v>0.17475605133557826</v>
      </c>
      <c r="J12" s="100">
        <v>0.16590199433645431</v>
      </c>
    </row>
    <row r="13" spans="2:11" x14ac:dyDescent="0.3">
      <c r="B13" s="35" t="str">
        <f>IF('About Databook'!$A$15='About Databook'!$C$63,Toggle!A238,Toggle!R238)</f>
        <v>TRIR (1)</v>
      </c>
      <c r="C13" s="36" t="str">
        <f>IF('About Databook'!$A$15='About Databook'!$C$63,Toggle!B238,Toggle!S238)</f>
        <v>coeff.</v>
      </c>
      <c r="D13" s="101" t="s">
        <v>9</v>
      </c>
      <c r="E13" s="77" t="s">
        <v>9</v>
      </c>
      <c r="F13" s="77" t="s">
        <v>9</v>
      </c>
      <c r="G13" s="77">
        <v>0.64637749475588546</v>
      </c>
      <c r="H13" s="101">
        <v>0.58913544406406848</v>
      </c>
      <c r="I13" s="101">
        <v>0.34951210267115651</v>
      </c>
      <c r="J13" s="101">
        <v>0.39213198661343746</v>
      </c>
      <c r="K13" s="75"/>
    </row>
    <row r="14" spans="2:11" x14ac:dyDescent="0.3">
      <c r="B14" s="35" t="str">
        <f>IF('About Databook'!$A$15='About Databook'!$C$63,Toggle!A239,Toggle!R239)</f>
        <v>Occupational diseases and health problems</v>
      </c>
      <c r="C14" s="36" t="str">
        <f>IF('About Databook'!$A$15='About Databook'!$C$63,Toggle!B239,Toggle!S239)</f>
        <v>unit</v>
      </c>
      <c r="D14" s="101" t="s">
        <v>9</v>
      </c>
      <c r="E14" s="79">
        <v>8</v>
      </c>
      <c r="F14" s="79">
        <v>4</v>
      </c>
      <c r="G14" s="79">
        <v>0</v>
      </c>
      <c r="H14" s="79">
        <v>6</v>
      </c>
      <c r="I14" s="102">
        <v>7</v>
      </c>
      <c r="J14" s="102">
        <v>9</v>
      </c>
    </row>
    <row r="15" spans="2:11" x14ac:dyDescent="0.3">
      <c r="B15" s="35" t="str">
        <f>IF('About Databook'!$A$15='About Databook'!$C$63,Toggle!A240,Toggle!R240)</f>
        <v>Total number of hours worked (2)</v>
      </c>
      <c r="C15" s="36" t="str">
        <f>IF('About Databook'!$A$15='About Databook'!$C$63,Toggle!B240,Toggle!S240)</f>
        <v>hours</v>
      </c>
      <c r="D15" s="101" t="s">
        <v>9</v>
      </c>
      <c r="E15" s="77" t="s">
        <v>9</v>
      </c>
      <c r="F15" s="79">
        <v>13629217.98</v>
      </c>
      <c r="G15" s="79">
        <v>15036557.82</v>
      </c>
      <c r="H15" s="79">
        <v>11881817.790000001</v>
      </c>
      <c r="I15" s="102">
        <v>12588977.51</v>
      </c>
      <c r="J15" s="102">
        <v>13260841.189999999</v>
      </c>
    </row>
    <row r="16" spans="2:11" x14ac:dyDescent="0.3">
      <c r="B16" s="16"/>
      <c r="D16" s="81"/>
      <c r="E16" s="81"/>
      <c r="F16" s="81"/>
      <c r="G16" s="81"/>
      <c r="H16" s="81"/>
      <c r="I16" s="240"/>
      <c r="J16" s="240"/>
    </row>
    <row r="17" spans="2:10" x14ac:dyDescent="0.3">
      <c r="B17" s="17" t="str">
        <f>IF('About Databook'!$A$15='About Databook'!$C$63,Toggle!A242,Toggle!R242)</f>
        <v>Occupational diseases</v>
      </c>
      <c r="C17" s="30"/>
      <c r="D17" s="31"/>
      <c r="E17" s="31"/>
      <c r="F17" s="31"/>
      <c r="G17" s="31"/>
      <c r="H17" s="21"/>
      <c r="I17" s="21"/>
      <c r="J17" s="21" t="s">
        <v>1509</v>
      </c>
    </row>
    <row r="18" spans="2:10" ht="14.75" customHeight="1" x14ac:dyDescent="0.3">
      <c r="B18" s="16" t="str">
        <f>IF('About Databook'!$A$15='About Databook'!$C$63,Toggle!A243,Toggle!R243)</f>
        <v>Respiratory diseases</v>
      </c>
      <c r="C18" s="36" t="str">
        <f>IF('About Databook'!$A$15='About Databook'!$C$63,Toggle!B243,Toggle!S243)</f>
        <v>unit</v>
      </c>
      <c r="D18" s="79">
        <v>4</v>
      </c>
      <c r="E18" s="79">
        <v>3</v>
      </c>
      <c r="F18" s="79">
        <v>1</v>
      </c>
      <c r="G18" s="79">
        <v>0</v>
      </c>
      <c r="H18" s="79">
        <v>3</v>
      </c>
      <c r="I18" s="102">
        <v>1</v>
      </c>
      <c r="J18" s="102">
        <v>4</v>
      </c>
    </row>
    <row r="19" spans="2:10" ht="14.75" customHeight="1" x14ac:dyDescent="0.3">
      <c r="B19" s="16" t="str">
        <f>IF('About Databook'!$A$15='About Databook'!$C$63,Toggle!A244,Toggle!R244)</f>
        <v>Hearing loss</v>
      </c>
      <c r="C19" s="36" t="str">
        <f>IF('About Databook'!$A$15='About Databook'!$C$63,Toggle!B244,Toggle!S244)</f>
        <v>unit</v>
      </c>
      <c r="D19" s="79">
        <v>2</v>
      </c>
      <c r="E19" s="79">
        <v>2</v>
      </c>
      <c r="F19" s="79">
        <v>0</v>
      </c>
      <c r="G19" s="79">
        <v>0</v>
      </c>
      <c r="H19" s="79">
        <v>1</v>
      </c>
      <c r="I19" s="102">
        <v>3</v>
      </c>
      <c r="J19" s="102">
        <v>4</v>
      </c>
    </row>
    <row r="20" spans="2:10" ht="14.75" customHeight="1" x14ac:dyDescent="0.3">
      <c r="B20" s="16" t="str">
        <f>IF('About Databook'!$A$15='About Databook'!$C$63,Toggle!A245,Toggle!R245)</f>
        <v>Musculoskeletal disorders</v>
      </c>
      <c r="C20" s="36" t="str">
        <f>IF('About Databook'!$A$15='About Databook'!$C$63,Toggle!B245,Toggle!S245)</f>
        <v>unit</v>
      </c>
      <c r="D20" s="79">
        <v>2</v>
      </c>
      <c r="E20" s="79">
        <v>3</v>
      </c>
      <c r="F20" s="79">
        <v>3</v>
      </c>
      <c r="G20" s="79">
        <v>0</v>
      </c>
      <c r="H20" s="79">
        <v>2</v>
      </c>
      <c r="I20" s="102">
        <v>5</v>
      </c>
      <c r="J20" s="102">
        <v>7</v>
      </c>
    </row>
    <row r="21" spans="2:10" ht="14.75" customHeight="1" x14ac:dyDescent="0.3">
      <c r="B21" s="16" t="str">
        <f>IF('About Databook'!$A$15='About Databook'!$C$63,Toggle!A246,Toggle!R246)</f>
        <v>Oncology</v>
      </c>
      <c r="C21" s="36" t="str">
        <f>IF('About Databook'!$A$15='About Databook'!$C$63,Toggle!B246,Toggle!S246)</f>
        <v>unit</v>
      </c>
      <c r="D21" s="78">
        <v>0</v>
      </c>
      <c r="E21" s="79">
        <v>0</v>
      </c>
      <c r="F21" s="79">
        <v>0</v>
      </c>
      <c r="G21" s="79">
        <v>0</v>
      </c>
      <c r="H21" s="79">
        <v>0</v>
      </c>
      <c r="I21" s="102">
        <v>0</v>
      </c>
      <c r="J21" s="102">
        <v>0</v>
      </c>
    </row>
    <row r="22" spans="2:10" ht="14.75" customHeight="1" x14ac:dyDescent="0.3">
      <c r="B22" s="16" t="str">
        <f>IF('About Databook'!$A$15='About Databook'!$C$63,Toggle!A247,Toggle!R247)</f>
        <v>Other medical conditions</v>
      </c>
      <c r="C22" s="36" t="str">
        <f>IF('About Databook'!$A$15='About Databook'!$C$63,Toggle!B247,Toggle!S247)</f>
        <v>unit</v>
      </c>
      <c r="D22" s="79">
        <v>0</v>
      </c>
      <c r="E22" s="79">
        <v>0</v>
      </c>
      <c r="F22" s="79">
        <v>0</v>
      </c>
      <c r="G22" s="79">
        <v>0</v>
      </c>
      <c r="H22" s="78">
        <v>0</v>
      </c>
      <c r="I22" s="103">
        <v>0</v>
      </c>
      <c r="J22" s="103">
        <v>1</v>
      </c>
    </row>
    <row r="23" spans="2:10" ht="14.75" customHeight="1" x14ac:dyDescent="0.3">
      <c r="B23" s="16"/>
      <c r="C23" s="36"/>
      <c r="D23" s="79"/>
      <c r="E23" s="79"/>
      <c r="F23" s="79"/>
      <c r="G23" s="79"/>
      <c r="H23" s="79"/>
      <c r="I23" s="79"/>
      <c r="J23" s="79"/>
    </row>
    <row r="24" spans="2:10" ht="14.75" customHeight="1" x14ac:dyDescent="0.3">
      <c r="B24" s="16"/>
      <c r="C24" s="36"/>
      <c r="D24" s="79"/>
      <c r="E24" s="79"/>
      <c r="F24" s="79"/>
      <c r="G24" s="79"/>
      <c r="H24" s="79"/>
      <c r="I24" s="186"/>
      <c r="J24" s="186" t="s">
        <v>43</v>
      </c>
    </row>
    <row r="25" spans="2:10" x14ac:dyDescent="0.3">
      <c r="B25" s="17" t="str">
        <f>IF('About Databook'!$A$15='About Databook'!$C$63,Toggle!A249,Toggle!R249)</f>
        <v>HSE training for 2025, including JSC "Maikainzoloto"</v>
      </c>
      <c r="C25" s="30"/>
      <c r="D25" s="31"/>
      <c r="E25" s="31"/>
      <c r="F25" s="31"/>
      <c r="G25" s="31"/>
      <c r="H25" s="21"/>
      <c r="I25" s="21"/>
      <c r="J25" s="21" t="s">
        <v>42</v>
      </c>
    </row>
    <row r="26" spans="2:10" x14ac:dyDescent="0.3">
      <c r="B26" s="114"/>
      <c r="C26" s="117"/>
      <c r="D26" s="117"/>
      <c r="E26" s="117"/>
      <c r="G26" s="210" t="str">
        <f>IF('About Databook'!$A$15='About Databook'!$C$63,Toggle!C250,Toggle!T250)</f>
        <v>Compulsory training</v>
      </c>
      <c r="H26" s="209"/>
      <c r="I26" s="211" t="str">
        <f>IF('About Databook'!$A$15='About Databook'!$C$63,Toggle!F250,Toggle!W250)</f>
        <v>Professional training (3)</v>
      </c>
      <c r="J26" s="212"/>
    </row>
    <row r="27" spans="2:10" ht="40.25" customHeight="1" x14ac:dyDescent="0.3">
      <c r="B27" s="113"/>
      <c r="D27" s="26"/>
      <c r="F27" s="115" t="str">
        <f>IF('About Databook'!$A$15='About Databook'!$C$63,Toggle!C251,Toggle!T251)</f>
        <v>Number of trainings</v>
      </c>
      <c r="G27" s="190" t="str">
        <f>IF('About Databook'!$A$15='About Databook'!$C$63,Toggle!D251,Toggle!U251)</f>
        <v>Avg. hours per employee</v>
      </c>
      <c r="H27" s="170" t="str">
        <f>IF('About Databook'!$A$15='About Databook'!$C$63,Toggle!E251,Toggle!V251)</f>
        <v>Number of people trained</v>
      </c>
      <c r="I27" s="115" t="str">
        <f>IF('About Databook'!$A$15='About Databook'!$C$63,Toggle!F251,Toggle!W251)</f>
        <v>Number of trainings</v>
      </c>
      <c r="J27" s="115" t="str">
        <f>IF('About Databook'!$A$15='About Databook'!$C$63,Toggle!G251,Toggle!X251)</f>
        <v>Number of people trained</v>
      </c>
    </row>
    <row r="28" spans="2:10" ht="14.75" customHeight="1" x14ac:dyDescent="0.3">
      <c r="B28" s="16" t="str">
        <f>IF('About Databook'!$A$15='About Databook'!$C$63,Toggle!A252,Toggle!R252)</f>
        <v>Directors</v>
      </c>
      <c r="D28" s="26"/>
      <c r="F28" s="239">
        <v>10</v>
      </c>
      <c r="G28" s="219">
        <v>18.179487179487179</v>
      </c>
      <c r="H28" s="273">
        <v>18</v>
      </c>
      <c r="I28" s="274">
        <v>1</v>
      </c>
      <c r="J28" s="274">
        <v>2</v>
      </c>
    </row>
    <row r="29" spans="2:10" ht="14.75" customHeight="1" x14ac:dyDescent="0.3">
      <c r="B29" s="16" t="str">
        <f>IF('About Databook'!$A$15='About Databook'!$C$63,Toggle!A253,Toggle!R253)</f>
        <v>Middle management</v>
      </c>
      <c r="D29" s="26"/>
      <c r="F29" s="239">
        <v>32</v>
      </c>
      <c r="G29" s="219">
        <v>37.072784810126585</v>
      </c>
      <c r="H29" s="273">
        <v>321</v>
      </c>
      <c r="I29" s="274">
        <v>18</v>
      </c>
      <c r="J29" s="274">
        <v>190</v>
      </c>
    </row>
    <row r="30" spans="2:10" ht="14.75" customHeight="1" x14ac:dyDescent="0.3">
      <c r="B30" s="16" t="str">
        <f>IF('About Databook'!$A$15='About Databook'!$C$63,Toggle!A254,Toggle!R254)</f>
        <v>Administrative and technical staff</v>
      </c>
      <c r="D30" s="26"/>
      <c r="F30" s="239">
        <v>32</v>
      </c>
      <c r="G30" s="219">
        <v>16.811335403726709</v>
      </c>
      <c r="H30" s="273">
        <v>587</v>
      </c>
      <c r="I30" s="274">
        <v>20</v>
      </c>
      <c r="J30" s="274">
        <v>252</v>
      </c>
    </row>
    <row r="31" spans="2:10" ht="14.75" customHeight="1" x14ac:dyDescent="0.3">
      <c r="B31" s="16" t="str">
        <f>IF('About Databook'!$A$15='About Databook'!$C$63,Toggle!A255,Toggle!R255)</f>
        <v>Workers</v>
      </c>
      <c r="D31" s="26"/>
      <c r="F31" s="239">
        <v>47</v>
      </c>
      <c r="G31" s="219">
        <v>29.929226736566186</v>
      </c>
      <c r="H31" s="273">
        <v>5666</v>
      </c>
      <c r="I31" s="274">
        <v>16</v>
      </c>
      <c r="J31" s="274">
        <v>806</v>
      </c>
    </row>
    <row r="32" spans="2:10" ht="14.75" customHeight="1" x14ac:dyDescent="0.3">
      <c r="B32" s="16"/>
      <c r="D32" s="26"/>
      <c r="F32" s="239"/>
      <c r="G32" s="219"/>
      <c r="H32" s="65"/>
      <c r="I32" s="274"/>
      <c r="J32" s="274"/>
    </row>
    <row r="33" spans="2:10" ht="14.75" customHeight="1" x14ac:dyDescent="0.3">
      <c r="B33" s="17" t="str">
        <f>IF('About Databook'!$A$15='About Databook'!$C$63,Toggle!A257,Toggle!R257)</f>
        <v>HSE training for 2025, excluding JSC "Maikainzoloto"</v>
      </c>
      <c r="D33" s="26"/>
      <c r="F33" s="239"/>
      <c r="G33" s="219"/>
      <c r="H33" s="65"/>
      <c r="I33" s="303"/>
      <c r="J33" s="303"/>
    </row>
    <row r="34" spans="2:10" ht="14.75" customHeight="1" x14ac:dyDescent="0.3">
      <c r="B34" s="17"/>
      <c r="C34" s="117"/>
      <c r="D34" s="117"/>
      <c r="E34" s="117"/>
      <c r="F34" s="117"/>
      <c r="G34" s="210" t="str">
        <f>IF('About Databook'!$A$15='About Databook'!$C$63,Toggle!C257,Toggle!T257)</f>
        <v>Compulsory training</v>
      </c>
      <c r="H34" s="305"/>
      <c r="I34" s="304" t="str">
        <f>IF('About Databook'!$A$15='About Databook'!$C$63,Toggle!F257,Toggle!W257)</f>
        <v>Professional training (3)</v>
      </c>
      <c r="J34" s="302"/>
    </row>
    <row r="35" spans="2:10" ht="20" x14ac:dyDescent="0.3">
      <c r="B35" s="113"/>
      <c r="D35" s="26"/>
      <c r="F35" s="115" t="str">
        <f>IF('About Databook'!$A$15='About Databook'!$C$63,Toggle!C258,Toggle!T258)</f>
        <v>Number of trainings</v>
      </c>
      <c r="G35" s="190" t="str">
        <f>IF('About Databook'!$A$15='About Databook'!$C$63,Toggle!D258,Toggle!U258)</f>
        <v>Avg. hours per employee</v>
      </c>
      <c r="H35" s="115" t="str">
        <f>IF('About Databook'!$A$15='About Databook'!$C$63,Toggle!E258,Toggle!V258)</f>
        <v>Number of people trained</v>
      </c>
      <c r="I35" s="308" t="str">
        <f>IF('About Databook'!$A$15='About Databook'!$C$63,Toggle!F258,Toggle!W258)</f>
        <v>Number of trainings</v>
      </c>
      <c r="J35" s="115" t="str">
        <f>IF('About Databook'!$A$15='About Databook'!$C$63,Toggle!G258,Toggle!X258)</f>
        <v>Number of people trained</v>
      </c>
    </row>
    <row r="36" spans="2:10" ht="14.75" customHeight="1" x14ac:dyDescent="0.3">
      <c r="B36" s="16" t="str">
        <f>IF('About Databook'!$A$15='About Databook'!$C$63,Toggle!A259,Toggle!R259)</f>
        <v>Directors</v>
      </c>
      <c r="D36" s="26"/>
      <c r="F36" s="239">
        <v>10</v>
      </c>
      <c r="G36" s="219">
        <v>14.9</v>
      </c>
      <c r="H36" s="65">
        <v>15</v>
      </c>
      <c r="I36" s="309">
        <v>1</v>
      </c>
      <c r="J36" s="274">
        <v>2</v>
      </c>
    </row>
    <row r="37" spans="2:10" ht="14.75" customHeight="1" x14ac:dyDescent="0.3">
      <c r="B37" s="16" t="str">
        <f>IF('About Databook'!$A$15='About Databook'!$C$63,Toggle!A260,Toggle!R260)</f>
        <v>Middle management</v>
      </c>
      <c r="D37" s="26"/>
      <c r="F37" s="239">
        <v>32</v>
      </c>
      <c r="G37" s="219">
        <v>30.3</v>
      </c>
      <c r="H37" s="65">
        <v>258</v>
      </c>
      <c r="I37" s="309">
        <v>18</v>
      </c>
      <c r="J37" s="274">
        <v>184</v>
      </c>
    </row>
    <row r="38" spans="2:10" ht="14.75" customHeight="1" x14ac:dyDescent="0.3">
      <c r="B38" s="16" t="str">
        <f>IF('About Databook'!$A$15='About Databook'!$C$63,Toggle!A261,Toggle!R261)</f>
        <v>Administrative and technical staff</v>
      </c>
      <c r="D38" s="26"/>
      <c r="F38" s="239">
        <v>32</v>
      </c>
      <c r="G38" s="219">
        <v>15.2</v>
      </c>
      <c r="H38" s="65">
        <v>526</v>
      </c>
      <c r="I38" s="309">
        <v>20</v>
      </c>
      <c r="J38" s="274">
        <v>247</v>
      </c>
    </row>
    <row r="39" spans="2:10" ht="14.75" customHeight="1" x14ac:dyDescent="0.3">
      <c r="B39" s="16" t="str">
        <f>IF('About Databook'!$A$15='About Databook'!$C$63,Toggle!A262,Toggle!R262)</f>
        <v>Workers</v>
      </c>
      <c r="D39" s="26"/>
      <c r="F39" s="239">
        <v>47</v>
      </c>
      <c r="G39" s="219">
        <v>29.1</v>
      </c>
      <c r="H39" s="65">
        <v>4838</v>
      </c>
      <c r="I39" s="309">
        <v>16</v>
      </c>
      <c r="J39" s="274">
        <v>798</v>
      </c>
    </row>
    <row r="40" spans="2:10" x14ac:dyDescent="0.3">
      <c r="B40" s="14"/>
    </row>
    <row r="41" spans="2:10" ht="14.15" customHeight="1" x14ac:dyDescent="0.3">
      <c r="B41" s="17" t="str">
        <f>IF('About Databook'!$A$15='About Databook'!$C$63,Toggle!A264,Toggle!R264)</f>
        <v>Fines for occupational health and safety violations</v>
      </c>
      <c r="C41" s="30"/>
      <c r="D41" s="31"/>
      <c r="E41" s="31"/>
      <c r="F41" s="31"/>
      <c r="G41" s="31"/>
      <c r="H41" s="83"/>
      <c r="I41" s="238"/>
      <c r="J41" s="238" t="s">
        <v>18</v>
      </c>
    </row>
    <row r="42" spans="2:10" ht="14.75" customHeight="1" x14ac:dyDescent="0.3">
      <c r="B42" s="16" t="str">
        <f>IF('About Databook'!$A$15='About Databook'!$C$63,Toggle!A265,Toggle!R265)</f>
        <v>Number of fines</v>
      </c>
      <c r="C42" s="36" t="str">
        <f>IF('About Databook'!$A$15='About Databook'!$C$63,Toggle!B265,Toggle!S265)</f>
        <v>unit</v>
      </c>
      <c r="D42" s="102">
        <v>11</v>
      </c>
      <c r="E42" s="102">
        <v>4</v>
      </c>
      <c r="F42" s="102">
        <v>11</v>
      </c>
      <c r="G42" s="102">
        <v>11</v>
      </c>
      <c r="H42" s="102">
        <v>3</v>
      </c>
      <c r="I42" s="102">
        <v>3</v>
      </c>
      <c r="J42" s="102">
        <v>3</v>
      </c>
    </row>
    <row r="43" spans="2:10" ht="14.75" customHeight="1" x14ac:dyDescent="0.3">
      <c r="B43" s="16" t="str">
        <f>IF('About Databook'!$A$15='About Databook'!$C$63,Toggle!A266,Toggle!R266)</f>
        <v>Amount of fines</v>
      </c>
      <c r="C43" s="36" t="str">
        <f>IF('About Databook'!$A$15='About Databook'!$C$63,Toggle!B266,Toggle!S266)</f>
        <v>KZT</v>
      </c>
      <c r="D43" s="102">
        <v>997250</v>
      </c>
      <c r="E43" s="102">
        <v>589015</v>
      </c>
      <c r="F43" s="102">
        <v>8206828</v>
      </c>
      <c r="G43" s="102">
        <v>6524190</v>
      </c>
      <c r="H43" s="102">
        <v>2984250</v>
      </c>
      <c r="I43" s="102">
        <v>2824380</v>
      </c>
      <c r="J43" s="102">
        <f>(1376200*3)</f>
        <v>4128600</v>
      </c>
    </row>
    <row r="45" spans="2:10" x14ac:dyDescent="0.3">
      <c r="B45" s="82" t="str">
        <f>IF('About Databook'!$A$15='About Databook'!$C$63,Toggle!A268,Toggle!R268)</f>
        <v>Notes:</v>
      </c>
    </row>
    <row r="46" spans="2:10" x14ac:dyDescent="0.3">
      <c r="B46" s="82" t="str">
        <f>IF('About Databook'!$A$15='About Databook'!$C$63,Toggle!A269,Toggle!R269)</f>
        <v>(1) LTIFR, TRIR rates based on 200,000 hours worked.</v>
      </c>
    </row>
    <row r="47" spans="2:10" ht="14.5" x14ac:dyDescent="0.35">
      <c r="B47" s="82" t="str">
        <f>IF('About Databook'!$A$15='About Databook'!$C$63,Toggle!A270,Toggle!R270)</f>
        <v>(2) The hours worked are reported without adjustments for the reporting period.</v>
      </c>
      <c r="C47" s="116"/>
      <c r="D47" s="116"/>
      <c r="E47" s="116"/>
    </row>
    <row r="48" spans="2:10" x14ac:dyDescent="0.3">
      <c r="B48" s="82" t="str">
        <f>IF('About Databook'!$A$15='About Databook'!$C$63,Toggle!A271,Toggle!R271)</f>
        <v>(3) Professional training includes: hazard identification, risk assessment and management; safe work at height; safe operation of vehicles; safe work with chemicals, etc.</v>
      </c>
    </row>
  </sheetData>
  <sheetProtection algorithmName="SHA-512" hashValue="irnubTCHWYtZ66PC7GU0DQQ1UXxx5fTYjoh0ubCdiBdjdh2FL1vVqZNBbaTpHVxDv/Psz/DZX7QWQ1r8vTcFfQ==" saltValue="sHWM0O7AOb5dlDTOtRSXlg==" spinCount="100000" sheet="1" objects="1" scenarios="1" selectLockedCell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5AA72-048A-4890-B815-599FACFF5C0A}">
  <sheetPr codeName="Sheet7">
    <tabColor theme="5" tint="0.59999389629810485"/>
  </sheetPr>
  <dimension ref="B2:M115"/>
  <sheetViews>
    <sheetView showGridLines="0" zoomScale="145" zoomScaleNormal="145" workbookViewId="0">
      <pane ySplit="5" topLeftCell="A6" activePane="bottomLeft" state="frozen"/>
      <selection activeCell="A26" sqref="A26:E26"/>
      <selection pane="bottomLeft" activeCell="B110" sqref="B110"/>
    </sheetView>
  </sheetViews>
  <sheetFormatPr defaultColWidth="8.81640625" defaultRowHeight="14.5" x14ac:dyDescent="0.35"/>
  <cols>
    <col min="1" max="1" width="1.81640625" style="8" customWidth="1"/>
    <col min="2" max="2" width="52.1796875" style="8" customWidth="1"/>
    <col min="3" max="3" width="7.81640625" style="8" bestFit="1" customWidth="1"/>
    <col min="4" max="8" width="11.54296875" style="8" customWidth="1"/>
    <col min="9" max="9" width="12.81640625" style="8" bestFit="1" customWidth="1"/>
    <col min="10" max="10" width="12.81640625" style="8" customWidth="1"/>
    <col min="11" max="11" width="11.54296875" style="8" customWidth="1"/>
    <col min="12" max="12" width="8.81640625" style="8"/>
    <col min="13" max="13" width="13.54296875" style="8" bestFit="1" customWidth="1"/>
    <col min="14" max="16384" width="8.81640625" style="8"/>
  </cols>
  <sheetData>
    <row r="2" spans="2:13" s="5" customFormat="1" ht="15.5" x14ac:dyDescent="0.35">
      <c r="B2" s="22" t="str">
        <f>IF('About Databook'!$A$15='About Databook'!$C$63,Toggle!A273,Toggle!R273)</f>
        <v>Our people</v>
      </c>
      <c r="C2" s="23"/>
      <c r="D2" s="24"/>
      <c r="E2" s="24"/>
      <c r="F2" s="24"/>
      <c r="G2" s="24"/>
      <c r="H2" s="24"/>
      <c r="I2" s="24"/>
      <c r="J2" s="24"/>
      <c r="K2" s="24"/>
    </row>
    <row r="3" spans="2:13" s="5" customFormat="1" ht="15.5" x14ac:dyDescent="0.25">
      <c r="B3" s="25"/>
      <c r="C3" s="26"/>
      <c r="J3" s="377" t="str">
        <f>IF('About Databook'!$A$15='About Databook'!$C$63,Toggle!A889,Toggle!R889)</f>
        <v>2025 Reporting period</v>
      </c>
      <c r="K3" s="376"/>
    </row>
    <row r="4" spans="2:13" s="4" customFormat="1" ht="14" x14ac:dyDescent="0.35">
      <c r="B4" s="27"/>
      <c r="C4" s="28" t="str">
        <f>IF('About Databook'!$A$15='About Databook'!$C$63,Toggle!B275,Toggle!S275)</f>
        <v>Unit</v>
      </c>
      <c r="D4" s="28">
        <v>2019</v>
      </c>
      <c r="E4" s="28">
        <v>2020</v>
      </c>
      <c r="F4" s="28">
        <v>2021</v>
      </c>
      <c r="G4" s="28">
        <v>2022</v>
      </c>
      <c r="H4" s="28">
        <v>2023</v>
      </c>
      <c r="I4" s="28">
        <v>2024</v>
      </c>
      <c r="J4" s="276">
        <v>2025</v>
      </c>
      <c r="K4" s="277" t="s">
        <v>6</v>
      </c>
    </row>
    <row r="5" spans="2:13" s="5" customFormat="1" x14ac:dyDescent="0.35">
      <c r="C5" s="26"/>
      <c r="D5" s="26"/>
      <c r="E5" s="85"/>
      <c r="F5" s="26"/>
      <c r="G5" s="26"/>
      <c r="H5" s="26"/>
      <c r="I5" s="26"/>
      <c r="J5" s="278"/>
      <c r="K5" s="275" t="str">
        <f>IF('About Databook'!$A$15='About Databook'!$C$63,Toggle!A890,Toggle!R890)</f>
        <v>incl. Maikain</v>
      </c>
    </row>
    <row r="6" spans="2:13" s="5" customFormat="1" ht="14" x14ac:dyDescent="0.35">
      <c r="C6" s="26"/>
      <c r="D6" s="26"/>
      <c r="E6" s="85"/>
      <c r="F6" s="26"/>
      <c r="G6" s="26"/>
      <c r="H6" s="26"/>
      <c r="I6" s="180"/>
      <c r="J6" s="281"/>
      <c r="K6" s="282" t="s">
        <v>30</v>
      </c>
    </row>
    <row r="7" spans="2:13" s="5" customFormat="1" ht="14" x14ac:dyDescent="0.35">
      <c r="B7" s="29" t="str">
        <f>IF('About Databook'!$A$15='About Databook'!$C$63,Toggle!A277,Toggle!R277)</f>
        <v>Personnel composition across the Group</v>
      </c>
      <c r="C7" s="30"/>
      <c r="D7" s="30"/>
      <c r="E7" s="30"/>
      <c r="F7" s="30"/>
      <c r="G7" s="30"/>
      <c r="H7" s="32"/>
      <c r="I7" s="32"/>
      <c r="J7" s="283"/>
      <c r="K7" s="284" t="s">
        <v>31</v>
      </c>
    </row>
    <row r="8" spans="2:13" x14ac:dyDescent="0.3">
      <c r="B8" s="45" t="str">
        <f>IF('About Databook'!$A$15='About Databook'!$C$63,Toggle!A278,Toggle!R278)</f>
        <v>Number of staff</v>
      </c>
      <c r="C8" s="33"/>
      <c r="D8" s="34"/>
      <c r="E8" s="34"/>
      <c r="F8" s="34"/>
      <c r="G8" s="34"/>
      <c r="H8" s="34"/>
      <c r="I8" s="34"/>
      <c r="J8" s="279"/>
      <c r="K8" s="280"/>
      <c r="M8" s="260"/>
    </row>
    <row r="9" spans="2:13" s="5" customFormat="1" ht="14" x14ac:dyDescent="0.3">
      <c r="B9" s="43" t="str">
        <f>IF('About Databook'!$A$15='About Databook'!$C$63,Toggle!A279,Toggle!R279)</f>
        <v>Total headcount as of December 31</v>
      </c>
      <c r="C9" s="36" t="str">
        <f>IF('About Databook'!$A$15='About Databook'!$C$63,Toggle!B279,Toggle!S279)</f>
        <v>person</v>
      </c>
      <c r="D9" s="65">
        <v>6585</v>
      </c>
      <c r="E9" s="65">
        <v>6709</v>
      </c>
      <c r="F9" s="37">
        <v>10540</v>
      </c>
      <c r="G9" s="37">
        <v>10528</v>
      </c>
      <c r="H9" s="37">
        <v>9052</v>
      </c>
      <c r="I9" s="65">
        <v>9768</v>
      </c>
      <c r="J9" s="279">
        <v>9852</v>
      </c>
      <c r="K9" s="280">
        <v>10916</v>
      </c>
      <c r="M9" s="261"/>
    </row>
    <row r="10" spans="2:13" x14ac:dyDescent="0.35">
      <c r="B10" s="42" t="str">
        <f>IF('About Databook'!$A$15='About Databook'!$C$63,Toggle!A280,Toggle!R280)</f>
        <v>Average number</v>
      </c>
      <c r="C10" s="36" t="str">
        <f>IF('About Databook'!$A$15='About Databook'!$C$63,Toggle!B280,Toggle!S280)</f>
        <v>person</v>
      </c>
      <c r="D10" s="65">
        <v>6852</v>
      </c>
      <c r="E10" s="65">
        <v>6728</v>
      </c>
      <c r="F10" s="37">
        <v>11005</v>
      </c>
      <c r="G10" s="37">
        <v>10415</v>
      </c>
      <c r="H10" s="37">
        <v>9715</v>
      </c>
      <c r="I10" s="65">
        <v>9329.74</v>
      </c>
      <c r="J10" s="279">
        <v>9357.19</v>
      </c>
      <c r="K10" s="280">
        <v>10359.19</v>
      </c>
      <c r="M10" s="262"/>
    </row>
    <row r="11" spans="2:13" x14ac:dyDescent="0.35">
      <c r="B11" s="40" t="str">
        <f>IF('About Databook'!$A$15='About Databook'!$C$63,Toggle!A281,Toggle!R281)</f>
        <v>Share of women</v>
      </c>
      <c r="C11" s="36" t="str">
        <f>IF('About Databook'!$A$15='About Databook'!$C$63,Toggle!B281,Toggle!S281)</f>
        <v>%</v>
      </c>
      <c r="D11" s="66">
        <v>0.19772209567198179</v>
      </c>
      <c r="E11" s="66">
        <v>0.19019227902817112</v>
      </c>
      <c r="F11" s="66">
        <v>0.17808349146110056</v>
      </c>
      <c r="G11" s="66">
        <v>0.16579572446555821</v>
      </c>
      <c r="H11" s="66">
        <v>0.16062748563853291</v>
      </c>
      <c r="I11" s="71">
        <v>0.14977477477477477</v>
      </c>
      <c r="J11" s="293">
        <v>0.15002030044660983</v>
      </c>
      <c r="K11" s="294">
        <v>0.16242213264932209</v>
      </c>
    </row>
    <row r="12" spans="2:13" x14ac:dyDescent="0.35">
      <c r="B12" s="40" t="str">
        <f>IF('About Databook'!$A$15='About Databook'!$C$63,Toggle!A282,Toggle!R282)</f>
        <v>Share of collective agreement signatories from the total headcount (1)</v>
      </c>
      <c r="C12" s="36" t="str">
        <f>IF('About Databook'!$A$15='About Databook'!$C$63,Toggle!B282,Toggle!S282)</f>
        <v>person</v>
      </c>
      <c r="D12" s="65">
        <v>0</v>
      </c>
      <c r="E12" s="65">
        <v>0</v>
      </c>
      <c r="F12" s="65">
        <v>0</v>
      </c>
      <c r="G12" s="65">
        <v>8422</v>
      </c>
      <c r="H12" s="65">
        <v>7832</v>
      </c>
      <c r="I12" s="65">
        <v>7868</v>
      </c>
      <c r="J12" s="279">
        <v>7781</v>
      </c>
      <c r="K12" s="280">
        <v>8845</v>
      </c>
      <c r="M12" s="263"/>
    </row>
    <row r="13" spans="2:13" x14ac:dyDescent="0.35">
      <c r="B13" s="40" t="str">
        <f>IF('About Databook'!$A$15='About Databook'!$C$63,Toggle!A283,Toggle!R283)</f>
        <v>Share of collective agreement signatories from the total headcount</v>
      </c>
      <c r="C13" s="36" t="str">
        <f>IF('About Databook'!$A$15='About Databook'!$C$63,Toggle!B283,Toggle!S283)</f>
        <v>%</v>
      </c>
      <c r="D13" s="37">
        <v>0</v>
      </c>
      <c r="E13" s="37">
        <v>0</v>
      </c>
      <c r="F13" s="37">
        <v>0</v>
      </c>
      <c r="G13" s="66">
        <v>0.79996200607902734</v>
      </c>
      <c r="H13" s="66">
        <v>0.8652231551038444</v>
      </c>
      <c r="I13" s="71">
        <f>I12/I9</f>
        <v>0.80548730548730552</v>
      </c>
      <c r="J13" s="293">
        <f>J12/J9</f>
        <v>0.78978887535525777</v>
      </c>
      <c r="K13" s="294">
        <f>K12/K9</f>
        <v>0.81027849028948329</v>
      </c>
      <c r="M13" s="262"/>
    </row>
    <row r="14" spans="2:13" ht="13.5" customHeight="1" x14ac:dyDescent="0.35">
      <c r="B14" s="40"/>
      <c r="C14" s="36"/>
      <c r="J14" s="279"/>
      <c r="K14" s="280"/>
    </row>
    <row r="15" spans="2:13" s="5" customFormat="1" ht="14" x14ac:dyDescent="0.35">
      <c r="B15" s="29" t="str">
        <f>IF('About Databook'!$A$15='About Databook'!$C$63,Toggle!A285,Toggle!R285)</f>
        <v>Employees employed in the reporting period</v>
      </c>
      <c r="C15" s="30"/>
      <c r="D15" s="30"/>
      <c r="E15" s="30"/>
      <c r="F15" s="30"/>
      <c r="G15" s="30"/>
      <c r="H15" s="32"/>
      <c r="I15" s="32"/>
      <c r="J15" s="283"/>
      <c r="K15" s="284" t="s">
        <v>32</v>
      </c>
    </row>
    <row r="16" spans="2:13" s="5" customFormat="1" ht="14.75" customHeight="1" x14ac:dyDescent="0.35">
      <c r="B16" s="40" t="str">
        <f>IF('About Databook'!$A$15='About Databook'!$C$63,Toggle!A286,Toggle!R286)</f>
        <v>Total number of employees</v>
      </c>
      <c r="C16" s="36" t="str">
        <f>IF('About Databook'!$A$15='About Databook'!$C$63,Toggle!B286,Toggle!S286)</f>
        <v>person</v>
      </c>
      <c r="D16" s="37">
        <v>996</v>
      </c>
      <c r="E16" s="37">
        <v>852</v>
      </c>
      <c r="F16" s="37">
        <f>SUM(F18:F19)</f>
        <v>4151</v>
      </c>
      <c r="G16" s="37">
        <f t="shared" ref="G16:H16" si="0">SUM(G18:G19)</f>
        <v>2500</v>
      </c>
      <c r="H16" s="37">
        <f t="shared" si="0"/>
        <v>2132</v>
      </c>
      <c r="I16" s="37">
        <f>SUM(I18:I19)</f>
        <v>3282</v>
      </c>
      <c r="J16" s="279">
        <f>SUM(J18:J19)</f>
        <v>2576</v>
      </c>
      <c r="K16" s="280">
        <f>SUM(K18:K19)</f>
        <v>2805</v>
      </c>
    </row>
    <row r="17" spans="2:11" s="5" customFormat="1" ht="14.75" customHeight="1" x14ac:dyDescent="0.35">
      <c r="B17" s="42" t="str">
        <f>IF('About Databook'!$A$15='About Databook'!$C$63,Toggle!A287,Toggle!R287)</f>
        <v>By gender</v>
      </c>
      <c r="C17" s="36"/>
      <c r="G17" s="90"/>
      <c r="J17" s="279"/>
      <c r="K17" s="280"/>
    </row>
    <row r="18" spans="2:11" x14ac:dyDescent="0.35">
      <c r="B18" s="47" t="str">
        <f>IF('About Databook'!$A$15='About Databook'!$C$63,Toggle!A288,Toggle!R288)</f>
        <v>Women</v>
      </c>
      <c r="C18" s="36" t="str">
        <f>IF('About Databook'!$A$15='About Databook'!$C$63,Toggle!B288,Toggle!S288)</f>
        <v>person</v>
      </c>
      <c r="D18" s="65">
        <v>188</v>
      </c>
      <c r="E18" s="65">
        <v>173</v>
      </c>
      <c r="F18" s="65">
        <v>963</v>
      </c>
      <c r="G18" s="65">
        <v>608</v>
      </c>
      <c r="H18" s="65">
        <v>560</v>
      </c>
      <c r="I18" s="65">
        <v>346</v>
      </c>
      <c r="J18" s="279">
        <v>333</v>
      </c>
      <c r="K18" s="280">
        <v>379</v>
      </c>
    </row>
    <row r="19" spans="2:11" x14ac:dyDescent="0.35">
      <c r="B19" s="47" t="str">
        <f>IF('About Databook'!$A$15='About Databook'!$C$63,Toggle!A289,Toggle!R289)</f>
        <v>Men</v>
      </c>
      <c r="C19" s="36" t="str">
        <f>IF('About Databook'!$A$15='About Databook'!$C$63,Toggle!B289,Toggle!S289)</f>
        <v>person</v>
      </c>
      <c r="D19" s="65">
        <v>808</v>
      </c>
      <c r="E19" s="65">
        <v>679</v>
      </c>
      <c r="F19" s="65">
        <v>3188</v>
      </c>
      <c r="G19" s="65">
        <v>1892</v>
      </c>
      <c r="H19" s="65">
        <v>1572</v>
      </c>
      <c r="I19" s="65">
        <v>2936</v>
      </c>
      <c r="J19" s="279">
        <v>2243</v>
      </c>
      <c r="K19" s="280">
        <v>2426</v>
      </c>
    </row>
    <row r="20" spans="2:11" x14ac:dyDescent="0.35">
      <c r="B20" s="42" t="str">
        <f>IF('About Databook'!$A$15='About Databook'!$C$63,Toggle!A290,Toggle!R290)</f>
        <v>By age</v>
      </c>
      <c r="C20" s="36"/>
      <c r="F20" s="171"/>
      <c r="G20" s="171"/>
      <c r="H20" s="171"/>
      <c r="I20" s="171"/>
      <c r="J20" s="279"/>
      <c r="K20" s="280"/>
    </row>
    <row r="21" spans="2:11" x14ac:dyDescent="0.35">
      <c r="B21" s="47" t="str">
        <f>IF('About Databook'!$A$15='About Databook'!$C$63,Toggle!A291,Toggle!R291)</f>
        <v>Under 30 years</v>
      </c>
      <c r="C21" s="36" t="str">
        <f>IF('About Databook'!$A$15='About Databook'!$C$63,Toggle!B291,Toggle!S291)</f>
        <v>person</v>
      </c>
      <c r="D21" s="37">
        <v>339</v>
      </c>
      <c r="E21" s="37">
        <v>299</v>
      </c>
      <c r="F21" s="37">
        <v>1163</v>
      </c>
      <c r="G21" s="65">
        <v>604</v>
      </c>
      <c r="H21" s="65">
        <v>488</v>
      </c>
      <c r="I21" s="65">
        <v>750</v>
      </c>
      <c r="J21" s="279">
        <v>685</v>
      </c>
      <c r="K21" s="280">
        <v>784</v>
      </c>
    </row>
    <row r="22" spans="2:11" x14ac:dyDescent="0.35">
      <c r="B22" s="47" t="str">
        <f>IF('About Databook'!$A$15='About Databook'!$C$63,Toggle!A292,Toggle!R292)</f>
        <v>30-50 years</v>
      </c>
      <c r="C22" s="36" t="str">
        <f>IF('About Databook'!$A$15='About Databook'!$C$63,Toggle!B292,Toggle!S292)</f>
        <v>person</v>
      </c>
      <c r="D22" s="37">
        <v>555</v>
      </c>
      <c r="E22" s="37">
        <v>460</v>
      </c>
      <c r="F22" s="37">
        <v>2558</v>
      </c>
      <c r="G22" s="65">
        <v>1609</v>
      </c>
      <c r="H22" s="65">
        <v>1423</v>
      </c>
      <c r="I22" s="65">
        <v>1948</v>
      </c>
      <c r="J22" s="279">
        <v>1585</v>
      </c>
      <c r="K22" s="280">
        <v>1693</v>
      </c>
    </row>
    <row r="23" spans="2:11" x14ac:dyDescent="0.35">
      <c r="B23" s="47" t="str">
        <f>IF('About Databook'!$A$15='About Databook'!$C$63,Toggle!A293,Toggle!R293)</f>
        <v>Over 50 years</v>
      </c>
      <c r="C23" s="36" t="str">
        <f>IF('About Databook'!$A$15='About Databook'!$C$63,Toggle!B293,Toggle!S293)</f>
        <v>person</v>
      </c>
      <c r="D23" s="37">
        <v>102</v>
      </c>
      <c r="E23" s="37">
        <v>93</v>
      </c>
      <c r="F23" s="37">
        <v>430</v>
      </c>
      <c r="G23" s="65">
        <v>287</v>
      </c>
      <c r="H23" s="65">
        <v>221</v>
      </c>
      <c r="I23" s="65">
        <v>584</v>
      </c>
      <c r="J23" s="279">
        <v>306</v>
      </c>
      <c r="K23" s="280">
        <v>328</v>
      </c>
    </row>
    <row r="24" spans="2:11" x14ac:dyDescent="0.35">
      <c r="B24" s="40"/>
      <c r="C24" s="36"/>
      <c r="J24" s="279"/>
      <c r="K24" s="280"/>
    </row>
    <row r="25" spans="2:11" s="5" customFormat="1" ht="14" x14ac:dyDescent="0.35">
      <c r="B25" s="29" t="str">
        <f>IF('About Databook'!$A$15='About Databook'!$C$63,Toggle!A295,Toggle!R295)</f>
        <v>Staff turnover across the Group</v>
      </c>
      <c r="C25" s="30"/>
      <c r="D25" s="30"/>
      <c r="E25" s="30"/>
      <c r="F25" s="30"/>
      <c r="G25" s="30"/>
      <c r="H25" s="32"/>
      <c r="I25" s="32"/>
      <c r="J25" s="283"/>
      <c r="K25" s="284" t="s">
        <v>32</v>
      </c>
    </row>
    <row r="26" spans="2:11" ht="14.75" customHeight="1" x14ac:dyDescent="0.35">
      <c r="B26" s="40" t="str">
        <f>IF('About Databook'!$A$15='About Databook'!$C$63,Toggle!A296,Toggle!R296)</f>
        <v>Overall staff turnover</v>
      </c>
      <c r="C26" s="36" t="str">
        <f>IF('About Databook'!$A$15='About Databook'!$C$63,Toggle!B296,Toggle!S296)</f>
        <v>%</v>
      </c>
      <c r="D26" s="66">
        <v>0.16097190584662099</v>
      </c>
      <c r="E26" s="66">
        <v>0.14756297510806399</v>
      </c>
      <c r="F26" s="66">
        <v>0.246972404208854</v>
      </c>
      <c r="G26" s="66">
        <v>0.22</v>
      </c>
      <c r="H26" s="66">
        <v>0.2</v>
      </c>
      <c r="I26" s="71">
        <v>0.23687691189679455</v>
      </c>
      <c r="J26" s="293">
        <v>0.21993782321402044</v>
      </c>
      <c r="K26" s="294">
        <v>0.22</v>
      </c>
    </row>
    <row r="27" spans="2:11" s="70" customFormat="1" x14ac:dyDescent="0.35">
      <c r="B27" s="49" t="str">
        <f>IF('About Databook'!$A$15='About Databook'!$C$63,Toggle!A297,Toggle!R297)</f>
        <v>By gender</v>
      </c>
      <c r="C27" s="36"/>
      <c r="D27" s="69"/>
      <c r="E27" s="86"/>
      <c r="F27" s="69"/>
      <c r="G27" s="69"/>
      <c r="H27" s="69"/>
      <c r="I27" s="86"/>
      <c r="J27" s="293"/>
      <c r="K27" s="294"/>
    </row>
    <row r="28" spans="2:11" x14ac:dyDescent="0.35">
      <c r="B28" s="47" t="str">
        <f>IF('About Databook'!$A$15='About Databook'!$C$63,Toggle!A298,Toggle!R298)</f>
        <v>Women</v>
      </c>
      <c r="C28" s="36" t="str">
        <f>IF('About Databook'!$A$15='About Databook'!$C$63,Toggle!B298,Toggle!S298)</f>
        <v>%</v>
      </c>
      <c r="D28" s="66">
        <v>0.11</v>
      </c>
      <c r="E28" s="71">
        <v>0.1</v>
      </c>
      <c r="F28" s="66">
        <v>0.16</v>
      </c>
      <c r="G28" s="71">
        <v>0.22</v>
      </c>
      <c r="H28" s="66">
        <v>0.17298414886285321</v>
      </c>
      <c r="I28" s="71">
        <v>0.24538619275461382</v>
      </c>
      <c r="J28" s="293">
        <v>0.20878989995235828</v>
      </c>
      <c r="K28" s="294">
        <v>0.19006849315068494</v>
      </c>
    </row>
    <row r="29" spans="2:11" x14ac:dyDescent="0.35">
      <c r="B29" s="47" t="str">
        <f>IF('About Databook'!$A$15='About Databook'!$C$63,Toggle!A299,Toggle!R299)</f>
        <v>Men</v>
      </c>
      <c r="C29" s="36" t="str">
        <f>IF('About Databook'!$A$15='About Databook'!$C$63,Toggle!B299,Toggle!S299)</f>
        <v>%</v>
      </c>
      <c r="D29" s="66">
        <v>0.17</v>
      </c>
      <c r="E29" s="71">
        <v>0.16</v>
      </c>
      <c r="F29" s="66">
        <v>0.27</v>
      </c>
      <c r="G29" s="71">
        <v>0.22</v>
      </c>
      <c r="H29" s="66">
        <v>0.18892251019602685</v>
      </c>
      <c r="I29" s="71">
        <v>0.22287778446718845</v>
      </c>
      <c r="J29" s="293">
        <v>0.20947802197802198</v>
      </c>
      <c r="K29" s="294">
        <v>0.21025641025641026</v>
      </c>
    </row>
    <row r="30" spans="2:11" s="70" customFormat="1" x14ac:dyDescent="0.35">
      <c r="B30" s="49" t="str">
        <f>IF('About Databook'!$A$15='About Databook'!$C$63,Toggle!A300,Toggle!R300)</f>
        <v>By age</v>
      </c>
      <c r="C30" s="36"/>
      <c r="D30" s="93"/>
      <c r="E30" s="94"/>
      <c r="F30" s="93"/>
      <c r="G30" s="94"/>
      <c r="H30" s="93"/>
      <c r="I30" s="94"/>
      <c r="J30" s="293"/>
      <c r="K30" s="294"/>
    </row>
    <row r="31" spans="2:11" x14ac:dyDescent="0.35">
      <c r="B31" s="47" t="str">
        <f>IF('About Databook'!$A$15='About Databook'!$C$63,Toggle!A301,Toggle!R301)</f>
        <v>Under 30 years</v>
      </c>
      <c r="C31" s="36" t="str">
        <f>IF('About Databook'!$A$15='About Databook'!$C$63,Toggle!B301,Toggle!S301)</f>
        <v>%</v>
      </c>
      <c r="D31" s="66">
        <v>0.15</v>
      </c>
      <c r="E31" s="71">
        <v>0.11</v>
      </c>
      <c r="F31" s="66">
        <v>0.23</v>
      </c>
      <c r="G31" s="71">
        <v>0.26</v>
      </c>
      <c r="H31" s="66">
        <v>0.17711015736766808</v>
      </c>
      <c r="I31" s="71">
        <v>0.24514991181657847</v>
      </c>
      <c r="J31" s="293">
        <v>0.22969187675070027</v>
      </c>
      <c r="K31" s="294">
        <v>0.23567839195979901</v>
      </c>
    </row>
    <row r="32" spans="2:11" x14ac:dyDescent="0.35">
      <c r="B32" s="47" t="str">
        <f>IF('About Databook'!$A$15='About Databook'!$C$63,Toggle!A302,Toggle!R302)</f>
        <v>30-50 years</v>
      </c>
      <c r="C32" s="36" t="str">
        <f>IF('About Databook'!$A$15='About Databook'!$C$63,Toggle!B302,Toggle!S302)</f>
        <v>%</v>
      </c>
      <c r="D32" s="66">
        <v>0.15</v>
      </c>
      <c r="E32" s="71">
        <v>0.16</v>
      </c>
      <c r="F32" s="66">
        <v>0.24</v>
      </c>
      <c r="G32" s="71">
        <v>0.21</v>
      </c>
      <c r="H32" s="66">
        <v>0.2155734560797852</v>
      </c>
      <c r="I32" s="71">
        <v>0.22976073418551296</v>
      </c>
      <c r="J32" s="293">
        <v>0.20565552699228792</v>
      </c>
      <c r="K32" s="294">
        <v>0.20087463556851312</v>
      </c>
    </row>
    <row r="33" spans="2:11" x14ac:dyDescent="0.35">
      <c r="B33" s="47" t="str">
        <f>IF('About Databook'!$A$15='About Databook'!$C$63,Toggle!A303,Toggle!R303)</f>
        <v>Over 50 years</v>
      </c>
      <c r="C33" s="36" t="str">
        <f>IF('About Databook'!$A$15='About Databook'!$C$63,Toggle!B303,Toggle!S303)</f>
        <v>%</v>
      </c>
      <c r="D33" s="66">
        <v>0.23</v>
      </c>
      <c r="E33" s="71">
        <v>0.18</v>
      </c>
      <c r="F33" s="66">
        <v>0.28999999999999998</v>
      </c>
      <c r="G33" s="71">
        <v>0.22</v>
      </c>
      <c r="H33" s="66">
        <v>0.1102814474439977</v>
      </c>
      <c r="I33" s="71">
        <v>0.19796437659033078</v>
      </c>
      <c r="J33" s="293">
        <v>0.19967444384156266</v>
      </c>
      <c r="K33" s="294">
        <v>0.19990319457889641</v>
      </c>
    </row>
    <row r="34" spans="2:11" x14ac:dyDescent="0.35">
      <c r="B34" s="42" t="str">
        <f>IF('About Databook'!$A$15='About Databook'!$C$63,Toggle!A304,Toggle!R304)</f>
        <v>Voluntary turnover rate</v>
      </c>
      <c r="C34" s="36" t="str">
        <f>IF('About Databook'!$A$15='About Databook'!$C$63,Toggle!B304,Toggle!S304)</f>
        <v>%</v>
      </c>
      <c r="D34" s="71">
        <v>0.14000000000000001</v>
      </c>
      <c r="E34" s="71">
        <v>0.13</v>
      </c>
      <c r="F34" s="71">
        <v>0.21</v>
      </c>
      <c r="G34" s="71">
        <v>0.2</v>
      </c>
      <c r="H34" s="71">
        <v>0.11</v>
      </c>
      <c r="I34" s="71">
        <v>0.21</v>
      </c>
      <c r="J34" s="293">
        <v>0.17141898369061651</v>
      </c>
      <c r="K34" s="294">
        <v>0.17144197567570438</v>
      </c>
    </row>
    <row r="35" spans="2:11" x14ac:dyDescent="0.35">
      <c r="B35" s="40"/>
      <c r="C35" s="36"/>
      <c r="D35" s="73"/>
      <c r="E35" s="73"/>
      <c r="F35" s="73"/>
      <c r="G35" s="73"/>
      <c r="H35" s="73"/>
      <c r="I35" s="73"/>
      <c r="J35" s="293"/>
      <c r="K35" s="294"/>
    </row>
    <row r="36" spans="2:11" x14ac:dyDescent="0.35">
      <c r="B36" s="29" t="str">
        <f>IF('About Databook'!$A$15='About Databook'!$C$63,Toggle!A306,Toggle!R306)</f>
        <v>Staff composition by type of employment contract and type of employment</v>
      </c>
      <c r="C36" s="30"/>
      <c r="D36" s="31"/>
      <c r="E36" s="31"/>
      <c r="F36" s="31"/>
      <c r="G36" s="31"/>
      <c r="H36" s="32"/>
      <c r="I36" s="32"/>
      <c r="J36" s="283"/>
      <c r="K36" s="284" t="s">
        <v>33</v>
      </c>
    </row>
    <row r="37" spans="2:11" ht="14.75" customHeight="1" x14ac:dyDescent="0.35">
      <c r="B37" s="48" t="str">
        <f>IF('About Databook'!$A$15='About Databook'!$C$63,Toggle!A307,Toggle!R307)</f>
        <v>By type of employment contract</v>
      </c>
      <c r="C37" s="38"/>
      <c r="D37" s="39"/>
      <c r="E37" s="39"/>
      <c r="F37" s="39"/>
      <c r="G37" s="39"/>
      <c r="H37" s="39"/>
      <c r="I37" s="39"/>
      <c r="J37" s="279"/>
      <c r="K37" s="280"/>
    </row>
    <row r="38" spans="2:11" x14ac:dyDescent="0.35">
      <c r="B38" s="42" t="str">
        <f>IF('About Databook'!$A$15='About Databook'!$C$63,Toggle!A308,Toggle!R308)</f>
        <v>Permanent contract</v>
      </c>
      <c r="C38" s="36" t="str">
        <f>IF('About Databook'!$A$15='About Databook'!$C$63,Toggle!B308,Toggle!S308)</f>
        <v>person</v>
      </c>
      <c r="D38" s="65">
        <v>2790.550154661953</v>
      </c>
      <c r="E38" s="65">
        <v>3198.2211529880192</v>
      </c>
      <c r="F38" s="37">
        <v>5380</v>
      </c>
      <c r="G38" s="37">
        <v>5151</v>
      </c>
      <c r="H38" s="65">
        <v>3836</v>
      </c>
      <c r="I38" s="65">
        <v>5207</v>
      </c>
      <c r="J38" s="279">
        <f>SUM(J39:J40)</f>
        <v>4685</v>
      </c>
      <c r="K38" s="280">
        <f>SUM(K39:K40)</f>
        <v>5146</v>
      </c>
    </row>
    <row r="39" spans="2:11" x14ac:dyDescent="0.35">
      <c r="B39" s="47" t="str">
        <f>IF('About Databook'!$A$15='About Databook'!$C$63,Toggle!A309,Toggle!R309)</f>
        <v>Women</v>
      </c>
      <c r="C39" s="36" t="str">
        <f>IF('About Databook'!$A$15='About Databook'!$C$63,Toggle!B309,Toggle!S309)</f>
        <v>person</v>
      </c>
      <c r="D39" s="65">
        <v>447.39007954043302</v>
      </c>
      <c r="E39" s="65">
        <v>617.26468768222037</v>
      </c>
      <c r="F39" s="37">
        <v>1137</v>
      </c>
      <c r="G39" s="37">
        <v>980</v>
      </c>
      <c r="H39" s="65">
        <v>615</v>
      </c>
      <c r="I39" s="65">
        <v>878</v>
      </c>
      <c r="J39" s="279">
        <v>824</v>
      </c>
      <c r="K39" s="280">
        <v>1000</v>
      </c>
    </row>
    <row r="40" spans="2:11" x14ac:dyDescent="0.35">
      <c r="B40" s="47" t="str">
        <f>IF('About Databook'!$A$15='About Databook'!$C$63,Toggle!A310,Toggle!R310)</f>
        <v>Men</v>
      </c>
      <c r="C40" s="36" t="str">
        <f>IF('About Databook'!$A$15='About Databook'!$C$63,Toggle!B310,Toggle!S310)</f>
        <v>person</v>
      </c>
      <c r="D40" s="65">
        <v>2343.1600751215201</v>
      </c>
      <c r="E40" s="65">
        <v>2580.9564653057987</v>
      </c>
      <c r="F40" s="37">
        <v>4243</v>
      </c>
      <c r="G40" s="37">
        <v>4171</v>
      </c>
      <c r="H40" s="65">
        <v>3221</v>
      </c>
      <c r="I40" s="65">
        <v>4329</v>
      </c>
      <c r="J40" s="279">
        <v>3861</v>
      </c>
      <c r="K40" s="280">
        <v>4146</v>
      </c>
    </row>
    <row r="41" spans="2:11" x14ac:dyDescent="0.35">
      <c r="B41" s="42" t="str">
        <f>IF('About Databook'!$A$15='About Databook'!$C$63,Toggle!A311,Toggle!R311)</f>
        <v>Fixed-term contract</v>
      </c>
      <c r="C41" s="36" t="str">
        <f>IF('About Databook'!$A$15='About Databook'!$C$63,Toggle!B311,Toggle!S311)</f>
        <v>person</v>
      </c>
      <c r="D41" s="65">
        <v>3794.449845338047</v>
      </c>
      <c r="E41" s="65">
        <v>3510.7788470119808</v>
      </c>
      <c r="F41" s="37">
        <v>1929</v>
      </c>
      <c r="G41" s="37">
        <v>5377</v>
      </c>
      <c r="H41" s="65">
        <v>5216</v>
      </c>
      <c r="I41" s="65">
        <v>4561</v>
      </c>
      <c r="J41" s="279">
        <f>SUM(J42:J43)</f>
        <v>5167</v>
      </c>
      <c r="K41" s="280">
        <f>SUM(K42:K43)</f>
        <v>5770</v>
      </c>
    </row>
    <row r="42" spans="2:11" x14ac:dyDescent="0.35">
      <c r="B42" s="47" t="str">
        <f>IF('About Databook'!$A$15='About Databook'!$C$63,Toggle!A312,Toggle!R312)</f>
        <v>Women</v>
      </c>
      <c r="C42" s="36" t="str">
        <f>IF('About Databook'!$A$15='About Databook'!$C$63,Toggle!B312,Toggle!S312)</f>
        <v>person</v>
      </c>
      <c r="D42" s="65">
        <v>610.34191338930623</v>
      </c>
      <c r="E42" s="65">
        <v>535.48333983749569</v>
      </c>
      <c r="F42" s="37">
        <v>792</v>
      </c>
      <c r="G42" s="37">
        <v>749</v>
      </c>
      <c r="H42" s="65">
        <v>839</v>
      </c>
      <c r="I42" s="65">
        <v>585</v>
      </c>
      <c r="J42" s="279">
        <v>654</v>
      </c>
      <c r="K42" s="280">
        <v>774</v>
      </c>
    </row>
    <row r="43" spans="2:11" x14ac:dyDescent="0.35">
      <c r="B43" s="47" t="str">
        <f>IF('About Databook'!$A$15='About Databook'!$C$63,Toggle!A313,Toggle!R313)</f>
        <v>Men</v>
      </c>
      <c r="C43" s="36" t="str">
        <f>IF('About Databook'!$A$15='About Databook'!$C$63,Toggle!B313,Toggle!S313)</f>
        <v>person</v>
      </c>
      <c r="D43" s="65">
        <v>3184.1079319487408</v>
      </c>
      <c r="E43" s="65">
        <v>2975.295507174485</v>
      </c>
      <c r="F43" s="37">
        <v>1137</v>
      </c>
      <c r="G43" s="37">
        <v>4628</v>
      </c>
      <c r="H43" s="65">
        <v>4377</v>
      </c>
      <c r="I43" s="65">
        <v>3976</v>
      </c>
      <c r="J43" s="279">
        <v>4513</v>
      </c>
      <c r="K43" s="280">
        <v>4996</v>
      </c>
    </row>
    <row r="44" spans="2:11" ht="14.75" customHeight="1" x14ac:dyDescent="0.35">
      <c r="B44" s="48" t="str">
        <f>IF('About Databook'!$A$15='About Databook'!$C$63,Toggle!A314,Toggle!R314)</f>
        <v>By type of employment</v>
      </c>
      <c r="C44" s="36" t="str">
        <f>IF('About Databook'!$A$15='About Databook'!$C$63,Toggle!B314,Toggle!S314)</f>
        <v>person</v>
      </c>
      <c r="J44" s="279"/>
      <c r="K44" s="280"/>
    </row>
    <row r="45" spans="2:11" x14ac:dyDescent="0.35">
      <c r="B45" s="42" t="str">
        <f>IF('About Databook'!$A$15='About Databook'!$C$63,Toggle!A315,Toggle!R315)</f>
        <v>Full-time employees</v>
      </c>
      <c r="C45" s="36" t="str">
        <f>IF('About Databook'!$A$15='About Databook'!$C$63,Toggle!B315,Toggle!S315)</f>
        <v>person</v>
      </c>
      <c r="D45" s="72">
        <v>6585</v>
      </c>
      <c r="E45" s="72">
        <v>6709</v>
      </c>
      <c r="F45" s="72">
        <v>10540</v>
      </c>
      <c r="G45" s="65">
        <v>10528</v>
      </c>
      <c r="H45" s="65">
        <v>9027</v>
      </c>
      <c r="I45" s="65">
        <v>9722</v>
      </c>
      <c r="J45" s="279">
        <f>SUM(J46:J47)</f>
        <v>9813</v>
      </c>
      <c r="K45" s="280">
        <f>SUM(K46:K47)</f>
        <v>10877</v>
      </c>
    </row>
    <row r="46" spans="2:11" x14ac:dyDescent="0.35">
      <c r="B46" s="47" t="str">
        <f>IF('About Databook'!$A$15='About Databook'!$C$63,Toggle!A316,Toggle!R316)</f>
        <v>Women</v>
      </c>
      <c r="C46" s="36" t="str">
        <f>IF('About Databook'!$A$15='About Databook'!$C$63,Toggle!B316,Toggle!S316)</f>
        <v>person</v>
      </c>
      <c r="D46" s="72">
        <v>1101.4613411854102</v>
      </c>
      <c r="E46" s="72">
        <v>1122.2026025835867</v>
      </c>
      <c r="F46" s="72">
        <v>1763.0072188449849</v>
      </c>
      <c r="G46" s="65">
        <v>1761</v>
      </c>
      <c r="H46" s="65">
        <v>1446</v>
      </c>
      <c r="I46" s="65">
        <v>1445</v>
      </c>
      <c r="J46" s="279">
        <v>1463</v>
      </c>
      <c r="K46" s="280">
        <v>1759</v>
      </c>
    </row>
    <row r="47" spans="2:11" x14ac:dyDescent="0.35">
      <c r="B47" s="47" t="str">
        <f>IF('About Databook'!$A$15='About Databook'!$C$63,Toggle!A317,Toggle!R317)</f>
        <v>Men</v>
      </c>
      <c r="C47" s="36" t="str">
        <f>IF('About Databook'!$A$15='About Databook'!$C$63,Toggle!B317,Toggle!S317)</f>
        <v>person</v>
      </c>
      <c r="D47" s="72">
        <v>5483.5386588145902</v>
      </c>
      <c r="E47" s="72">
        <v>5586.7973974164133</v>
      </c>
      <c r="F47" s="72">
        <v>8776.9927811550151</v>
      </c>
      <c r="G47" s="65">
        <v>8767</v>
      </c>
      <c r="H47" s="37">
        <v>7581</v>
      </c>
      <c r="I47" s="65">
        <v>8277</v>
      </c>
      <c r="J47" s="279">
        <v>8350</v>
      </c>
      <c r="K47" s="280">
        <v>9118</v>
      </c>
    </row>
    <row r="48" spans="2:11" x14ac:dyDescent="0.35">
      <c r="B48" s="42" t="str">
        <f>IF('About Databook'!$A$15='About Databook'!$C$63,Toggle!A318,Toggle!R318)</f>
        <v>Part-time employees</v>
      </c>
      <c r="C48" s="36" t="str">
        <f>IF('About Databook'!$A$15='About Databook'!$C$63,Toggle!B318,Toggle!S318)</f>
        <v>person</v>
      </c>
      <c r="D48" s="72">
        <v>0</v>
      </c>
      <c r="E48" s="72">
        <v>0</v>
      </c>
      <c r="F48" s="72">
        <v>0</v>
      </c>
      <c r="G48" s="65">
        <v>0</v>
      </c>
      <c r="H48" s="65">
        <v>25</v>
      </c>
      <c r="I48" s="65">
        <v>46</v>
      </c>
      <c r="J48" s="279">
        <f>SUM(J49:J50)</f>
        <v>39</v>
      </c>
      <c r="K48" s="280">
        <f>SUM(K49:K50)</f>
        <v>39</v>
      </c>
    </row>
    <row r="49" spans="2:11" x14ac:dyDescent="0.35">
      <c r="B49" s="47" t="str">
        <f>IF('About Databook'!$A$15='About Databook'!$C$63,Toggle!A319,Toggle!R319)</f>
        <v>Women</v>
      </c>
      <c r="C49" s="36" t="str">
        <f>IF('About Databook'!$A$15='About Databook'!$C$63,Toggle!B319,Toggle!S319)</f>
        <v>person</v>
      </c>
      <c r="D49" s="72">
        <v>0</v>
      </c>
      <c r="E49" s="72">
        <v>0</v>
      </c>
      <c r="F49" s="72">
        <v>0</v>
      </c>
      <c r="G49" s="65">
        <v>0</v>
      </c>
      <c r="H49" s="65">
        <v>5</v>
      </c>
      <c r="I49" s="65">
        <v>18</v>
      </c>
      <c r="J49" s="279">
        <v>15</v>
      </c>
      <c r="K49" s="280">
        <v>15</v>
      </c>
    </row>
    <row r="50" spans="2:11" x14ac:dyDescent="0.35">
      <c r="B50" s="47" t="str">
        <f>IF('About Databook'!$A$15='About Databook'!$C$63,Toggle!A320,Toggle!R320)</f>
        <v>Men</v>
      </c>
      <c r="C50" s="36" t="str">
        <f>IF('About Databook'!$A$15='About Databook'!$C$63,Toggle!B320,Toggle!S320)</f>
        <v>person</v>
      </c>
      <c r="D50" s="72">
        <v>0</v>
      </c>
      <c r="E50" s="72">
        <v>0</v>
      </c>
      <c r="F50" s="72">
        <v>0</v>
      </c>
      <c r="G50" s="65">
        <v>0</v>
      </c>
      <c r="H50" s="65">
        <v>20</v>
      </c>
      <c r="I50" s="65">
        <v>28</v>
      </c>
      <c r="J50" s="279">
        <v>24</v>
      </c>
      <c r="K50" s="280">
        <v>24</v>
      </c>
    </row>
    <row r="51" spans="2:11" x14ac:dyDescent="0.35">
      <c r="B51" s="35"/>
      <c r="J51" s="279"/>
      <c r="K51" s="280"/>
    </row>
    <row r="52" spans="2:11" x14ac:dyDescent="0.35">
      <c r="B52" s="41" t="str">
        <f>IF('About Databook'!$A$15='About Databook'!$C$63,Toggle!A322,Toggle!R322)</f>
        <v>Staff composition by age group</v>
      </c>
      <c r="C52" s="30"/>
      <c r="D52" s="31"/>
      <c r="E52" s="31"/>
      <c r="F52" s="31"/>
      <c r="G52" s="31"/>
      <c r="H52" s="32"/>
      <c r="I52" s="32"/>
      <c r="J52" s="283"/>
      <c r="K52" s="284"/>
    </row>
    <row r="53" spans="2:11" x14ac:dyDescent="0.35">
      <c r="B53" s="35" t="str">
        <f>IF('About Databook'!$A$15='About Databook'!$C$63,Toggle!A323,Toggle!R323)</f>
        <v>Under 30 years</v>
      </c>
      <c r="C53" s="36" t="str">
        <f>IF('About Databook'!$A$15='About Databook'!$C$63,Toggle!B323,Toggle!S323)</f>
        <v>person</v>
      </c>
      <c r="D53" s="65">
        <v>1976</v>
      </c>
      <c r="E53" s="65">
        <v>2097</v>
      </c>
      <c r="F53" s="37">
        <v>2578</v>
      </c>
      <c r="G53" s="37">
        <v>2436</v>
      </c>
      <c r="H53" s="37">
        <v>2097</v>
      </c>
      <c r="I53" s="65">
        <v>1701</v>
      </c>
      <c r="J53" s="279">
        <v>1785</v>
      </c>
      <c r="K53" s="280">
        <v>1990</v>
      </c>
    </row>
    <row r="54" spans="2:11" x14ac:dyDescent="0.35">
      <c r="B54" s="44" t="str">
        <f>IF('About Databook'!$A$15='About Databook'!$C$63,Toggle!A324,Toggle!R324)</f>
        <v>Share of employees under 30 years</v>
      </c>
      <c r="C54" s="36" t="str">
        <f>IF('About Databook'!$A$15='About Databook'!$C$63,Toggle!B324,Toggle!S324)</f>
        <v>%</v>
      </c>
      <c r="D54" s="71">
        <v>0.30007593014426726</v>
      </c>
      <c r="E54" s="71">
        <v>0.31256521091071693</v>
      </c>
      <c r="F54" s="66">
        <v>0.24459203036053132</v>
      </c>
      <c r="G54" s="66">
        <v>0.23138297872340424</v>
      </c>
      <c r="H54" s="66">
        <v>0.23166151126822801</v>
      </c>
      <c r="I54" s="71">
        <v>0.17414004914004913</v>
      </c>
      <c r="J54" s="293">
        <f>J53/$J$9</f>
        <v>0.18118148599269185</v>
      </c>
      <c r="K54" s="294">
        <f>K53/$K$9</f>
        <v>0.18230120923415172</v>
      </c>
    </row>
    <row r="55" spans="2:11" x14ac:dyDescent="0.35">
      <c r="B55" s="35" t="str">
        <f>IF('About Databook'!$A$15='About Databook'!$C$63,Toggle!A325,Toggle!R325)</f>
        <v>30-50 years</v>
      </c>
      <c r="C55" s="36" t="str">
        <f>IF('About Databook'!$A$15='About Databook'!$C$63,Toggle!B325,Toggle!S325)</f>
        <v>person</v>
      </c>
      <c r="D55" s="65">
        <v>3721</v>
      </c>
      <c r="E55" s="65">
        <v>3582</v>
      </c>
      <c r="F55" s="37">
        <v>6031</v>
      </c>
      <c r="G55" s="37">
        <v>6199</v>
      </c>
      <c r="H55" s="37">
        <v>5214</v>
      </c>
      <c r="I55" s="65">
        <v>6102</v>
      </c>
      <c r="J55" s="279">
        <v>6224</v>
      </c>
      <c r="K55" s="280">
        <v>6860</v>
      </c>
    </row>
    <row r="56" spans="2:11" x14ac:dyDescent="0.35">
      <c r="B56" s="44" t="str">
        <f>IF('About Databook'!$A$15='About Databook'!$C$63,Toggle!A326,Toggle!R326)</f>
        <v>Share of employees 30-50 years</v>
      </c>
      <c r="C56" s="36" t="str">
        <f>IF('About Databook'!$A$15='About Databook'!$C$63,Toggle!B326,Toggle!S326)</f>
        <v>%</v>
      </c>
      <c r="D56" s="71">
        <v>0.56507213363705389</v>
      </c>
      <c r="E56" s="71">
        <v>0.5339096735728126</v>
      </c>
      <c r="F56" s="66">
        <v>0.57220113851992405</v>
      </c>
      <c r="G56" s="66">
        <v>0.58881079027355621</v>
      </c>
      <c r="H56" s="66">
        <v>0.57600530269553685</v>
      </c>
      <c r="I56" s="71">
        <v>0.62469287469287471</v>
      </c>
      <c r="J56" s="293">
        <f>J55/$J$9</f>
        <v>0.63174989849776697</v>
      </c>
      <c r="K56" s="294">
        <f>K55/$K$9</f>
        <v>0.62843532429461346</v>
      </c>
    </row>
    <row r="57" spans="2:11" x14ac:dyDescent="0.35">
      <c r="B57" s="35" t="str">
        <f>IF('About Databook'!$A$15='About Databook'!$C$63,Toggle!A327,Toggle!R327)</f>
        <v>Over 50 years</v>
      </c>
      <c r="C57" s="36" t="str">
        <f>IF('About Databook'!$A$15='About Databook'!$C$63,Toggle!B327,Toggle!S327)</f>
        <v>person</v>
      </c>
      <c r="D57" s="65">
        <v>888</v>
      </c>
      <c r="E57" s="65">
        <v>1030</v>
      </c>
      <c r="F57" s="37">
        <v>1931</v>
      </c>
      <c r="G57" s="37">
        <v>1893</v>
      </c>
      <c r="H57" s="37">
        <v>1741</v>
      </c>
      <c r="I57" s="65">
        <v>1965</v>
      </c>
      <c r="J57" s="279">
        <v>1843</v>
      </c>
      <c r="K57" s="280">
        <v>2066</v>
      </c>
    </row>
    <row r="58" spans="2:11" x14ac:dyDescent="0.35">
      <c r="B58" s="44" t="str">
        <f>IF('About Databook'!$A$15='About Databook'!$C$63,Toggle!A328,Toggle!R328)</f>
        <v>Share of employees over 50 years</v>
      </c>
      <c r="C58" s="36" t="str">
        <f>IF('About Databook'!$A$15='About Databook'!$C$63,Toggle!B328,Toggle!S328)</f>
        <v>%</v>
      </c>
      <c r="D58" s="71">
        <v>0.1348519362186788</v>
      </c>
      <c r="E58" s="71">
        <v>0.15352511551647041</v>
      </c>
      <c r="F58" s="66">
        <v>0.18320683111954458</v>
      </c>
      <c r="G58" s="66">
        <v>0.17980623100303952</v>
      </c>
      <c r="H58" s="66">
        <v>0.19233318603623509</v>
      </c>
      <c r="I58" s="71">
        <v>0.20116707616707616</v>
      </c>
      <c r="J58" s="293">
        <f>J57/$J$9</f>
        <v>0.18706861550954121</v>
      </c>
      <c r="K58" s="294">
        <f>K57/$K$9</f>
        <v>0.18926346647123488</v>
      </c>
    </row>
    <row r="59" spans="2:11" x14ac:dyDescent="0.35">
      <c r="D59" s="90"/>
      <c r="E59" s="90"/>
      <c r="F59" s="90"/>
      <c r="G59" s="90"/>
      <c r="H59" s="90"/>
      <c r="I59" s="90"/>
      <c r="J59" s="279"/>
      <c r="K59" s="280"/>
    </row>
    <row r="60" spans="2:11" x14ac:dyDescent="0.35">
      <c r="B60" s="41" t="str">
        <f>IF('About Databook'!$A$15='About Databook'!$C$63,Toggle!A330,Toggle!R330)</f>
        <v>Staff composition by gender</v>
      </c>
      <c r="C60" s="30"/>
      <c r="D60" s="31"/>
      <c r="E60" s="31"/>
      <c r="F60" s="31"/>
      <c r="G60" s="31"/>
      <c r="H60" s="32"/>
      <c r="I60" s="32"/>
      <c r="J60" s="283"/>
      <c r="K60" s="284" t="s">
        <v>34</v>
      </c>
    </row>
    <row r="61" spans="2:11" x14ac:dyDescent="0.35">
      <c r="B61" s="35" t="str">
        <f>IF('About Databook'!$A$15='About Databook'!$C$63,Toggle!A331,Toggle!R331)</f>
        <v>Share of women in total staff</v>
      </c>
      <c r="C61" s="36" t="str">
        <f>IF('About Databook'!$A$15='About Databook'!$C$63,Toggle!B331,Toggle!S331)</f>
        <v>%</v>
      </c>
      <c r="D61" s="112">
        <v>0.19772209567198179</v>
      </c>
      <c r="E61" s="112">
        <v>0.19019227902817112</v>
      </c>
      <c r="F61" s="112">
        <v>0.18301707779886148</v>
      </c>
      <c r="G61" s="112">
        <v>0.20678191489361702</v>
      </c>
      <c r="H61" s="112">
        <v>0.16051701281484754</v>
      </c>
      <c r="I61" s="112">
        <v>0.14977477477477477</v>
      </c>
      <c r="J61" s="299">
        <f>J11</f>
        <v>0.15002030044660983</v>
      </c>
      <c r="K61" s="300">
        <f>K11</f>
        <v>0.16242213264932209</v>
      </c>
    </row>
    <row r="62" spans="2:11" x14ac:dyDescent="0.35">
      <c r="B62" s="35" t="str">
        <f>IF('About Databook'!$A$15='About Databook'!$C$63,Toggle!A332,Toggle!R332)</f>
        <v>Share of women (senior and functional managers)</v>
      </c>
      <c r="C62" s="36" t="str">
        <f>IF('About Databook'!$A$15='About Databook'!$C$63,Toggle!B332,Toggle!S332)</f>
        <v>%</v>
      </c>
      <c r="D62" s="78" t="s">
        <v>9</v>
      </c>
      <c r="E62" s="78" t="s">
        <v>9</v>
      </c>
      <c r="F62" s="78" t="s">
        <v>9</v>
      </c>
      <c r="G62" s="78" t="s">
        <v>9</v>
      </c>
      <c r="H62" s="112">
        <v>0.19861830742659758</v>
      </c>
      <c r="I62" s="112">
        <v>0.18639455782312925</v>
      </c>
      <c r="J62" s="299">
        <v>0.16798732171156894</v>
      </c>
      <c r="K62" s="300">
        <v>0.18309859154929578</v>
      </c>
    </row>
    <row r="63" spans="2:11" x14ac:dyDescent="0.35">
      <c r="B63" s="35" t="str">
        <f>IF('About Databook'!$A$15='About Databook'!$C$63,Toggle!A333,Toggle!R333)</f>
        <v>Share of women in senior management</v>
      </c>
      <c r="C63" s="36" t="str">
        <f>IF('About Databook'!$A$15='About Databook'!$C$63,Toggle!B333,Toggle!S333)</f>
        <v>%</v>
      </c>
      <c r="D63" s="78" t="s">
        <v>9</v>
      </c>
      <c r="E63" s="78" t="s">
        <v>9</v>
      </c>
      <c r="F63" s="112">
        <v>0.17100000000000001</v>
      </c>
      <c r="G63" s="112">
        <v>0.19600000000000001</v>
      </c>
      <c r="H63" s="112">
        <v>0.27710843373493976</v>
      </c>
      <c r="I63" s="112">
        <v>0.31395348837209303</v>
      </c>
      <c r="J63" s="299">
        <v>0.29729729729729731</v>
      </c>
      <c r="K63" s="300">
        <v>0.28205128205128205</v>
      </c>
    </row>
    <row r="64" spans="2:11" x14ac:dyDescent="0.35">
      <c r="B64" s="35" t="str">
        <f>IF('About Databook'!$A$15='About Databook'!$C$63,Toggle!A334,Toggle!R334)</f>
        <v>Share of women functional managers</v>
      </c>
      <c r="C64" s="36" t="str">
        <f>IF('About Databook'!$A$15='About Databook'!$C$63,Toggle!B334,Toggle!S334)</f>
        <v>%</v>
      </c>
      <c r="D64" s="78" t="s">
        <v>9</v>
      </c>
      <c r="E64" s="78" t="s">
        <v>9</v>
      </c>
      <c r="F64" s="112">
        <v>0.22</v>
      </c>
      <c r="G64" s="112">
        <v>0.191</v>
      </c>
      <c r="H64" s="112">
        <v>0.18548387096774194</v>
      </c>
      <c r="I64" s="112">
        <v>0.16949152542372881</v>
      </c>
      <c r="J64" s="299">
        <v>0.15080789946140036</v>
      </c>
      <c r="K64" s="300">
        <v>0.17088607594936708</v>
      </c>
    </row>
    <row r="65" spans="2:13" x14ac:dyDescent="0.35">
      <c r="B65" s="35" t="str">
        <f>IF('About Databook'!$A$15='About Databook'!$C$63,Toggle!A335,Toggle!R335)</f>
        <v>Share of female specialists</v>
      </c>
      <c r="C65" s="36" t="str">
        <f>IF('About Databook'!$A$15='About Databook'!$C$63,Toggle!B335,Toggle!S335)</f>
        <v>%</v>
      </c>
      <c r="D65" s="78" t="s">
        <v>9</v>
      </c>
      <c r="E65" s="78" t="s">
        <v>9</v>
      </c>
      <c r="F65" s="112">
        <v>0.39400000000000002</v>
      </c>
      <c r="G65" s="112">
        <v>0.34399999999999997</v>
      </c>
      <c r="H65" s="112">
        <v>0.32522522522522523</v>
      </c>
      <c r="I65" s="112">
        <v>0.33059735522115824</v>
      </c>
      <c r="J65" s="299">
        <v>0.30540870272468484</v>
      </c>
      <c r="K65" s="300">
        <v>0.3144409937888199</v>
      </c>
    </row>
    <row r="66" spans="2:13" x14ac:dyDescent="0.35">
      <c r="B66" s="35" t="str">
        <f>IF('About Databook'!$A$15='About Databook'!$C$63,Toggle!A336,Toggle!R336)</f>
        <v>Share of female workers</v>
      </c>
      <c r="C66" s="36" t="str">
        <f>IF('About Databook'!$A$15='About Databook'!$C$63,Toggle!B336,Toggle!S336)</f>
        <v>%</v>
      </c>
      <c r="D66" s="78" t="s">
        <v>9</v>
      </c>
      <c r="E66" s="78" t="s">
        <v>9</v>
      </c>
      <c r="F66" s="112">
        <v>0.14699999999999999</v>
      </c>
      <c r="G66" s="112">
        <v>0.106</v>
      </c>
      <c r="H66" s="112">
        <v>9.8192867423636657E-2</v>
      </c>
      <c r="I66" s="112">
        <v>8.7865497076023397E-2</v>
      </c>
      <c r="J66" s="299">
        <v>8.9766341319136356E-2</v>
      </c>
      <c r="K66" s="300">
        <v>0.10747051114023591</v>
      </c>
    </row>
    <row r="67" spans="2:13" x14ac:dyDescent="0.35">
      <c r="B67" s="35" t="str">
        <f>IF('About Databook'!$A$15='About Databook'!$C$63,Toggle!A337,Toggle!R337)</f>
        <v>The gender pay gap</v>
      </c>
      <c r="C67" s="36" t="str">
        <f>IF('About Databook'!$A$15='About Databook'!$C$63,Toggle!B337,Toggle!S337)</f>
        <v>%</v>
      </c>
      <c r="D67" s="112">
        <v>0</v>
      </c>
      <c r="E67" s="112">
        <v>0</v>
      </c>
      <c r="F67" s="112">
        <v>0</v>
      </c>
      <c r="G67" s="112">
        <v>6.908645593357976E-2</v>
      </c>
      <c r="H67" s="112">
        <v>-3.060874951315995E-2</v>
      </c>
      <c r="I67" s="112">
        <v>-0.28349926229678912</v>
      </c>
      <c r="J67" s="299">
        <f>(J93-J94)/J93</f>
        <v>-6.1503229294081994E-3</v>
      </c>
      <c r="K67" s="300">
        <f>(K93-K94)/K93</f>
        <v>-6.9536267634831506E-2</v>
      </c>
    </row>
    <row r="68" spans="2:13" x14ac:dyDescent="0.35">
      <c r="D68" s="88"/>
      <c r="E68" s="88"/>
      <c r="F68" s="88"/>
      <c r="G68" s="88"/>
      <c r="H68" s="88"/>
      <c r="I68" s="88"/>
      <c r="J68" s="299"/>
      <c r="K68" s="300"/>
    </row>
    <row r="69" spans="2:13" x14ac:dyDescent="0.35">
      <c r="B69" s="41" t="str">
        <f>IF('About Databook'!$A$15='About Databook'!$C$63,Toggle!A339,Toggle!R339)</f>
        <v>Staff training</v>
      </c>
      <c r="C69" s="30"/>
      <c r="D69" s="31"/>
      <c r="E69" s="31"/>
      <c r="F69" s="31"/>
      <c r="G69" s="31"/>
      <c r="H69" s="32"/>
      <c r="I69" s="32"/>
      <c r="J69" s="283"/>
      <c r="K69" s="284" t="s">
        <v>35</v>
      </c>
      <c r="M69" s="5"/>
    </row>
    <row r="70" spans="2:13" x14ac:dyDescent="0.35">
      <c r="B70" s="35" t="str">
        <f>IF('About Databook'!$A$15='About Databook'!$C$63,Toggle!A340,Toggle!R340)</f>
        <v>Number of employees trained</v>
      </c>
      <c r="C70" s="36" t="str">
        <f>IF('About Databook'!$A$15='About Databook'!$C$63,Toggle!B340,Toggle!S340)</f>
        <v>person</v>
      </c>
      <c r="D70" s="37">
        <v>2131</v>
      </c>
      <c r="E70" s="37">
        <v>3346</v>
      </c>
      <c r="F70" s="37">
        <v>10199</v>
      </c>
      <c r="G70" s="37">
        <v>7325</v>
      </c>
      <c r="H70" s="37">
        <v>5650</v>
      </c>
      <c r="I70" s="65">
        <v>6315</v>
      </c>
      <c r="J70" s="279">
        <v>6975</v>
      </c>
      <c r="K70" s="280">
        <v>7974</v>
      </c>
    </row>
    <row r="71" spans="2:13" x14ac:dyDescent="0.35">
      <c r="B71" s="35" t="str">
        <f>IF('About Databook'!$A$15='About Databook'!$C$63,Toggle!A341,Toggle!R341)</f>
        <v>Average number of training hours per employee</v>
      </c>
      <c r="C71" s="36" t="str">
        <f>IF('About Databook'!$A$15='About Databook'!$C$63,Toggle!B341,Toggle!S341)</f>
        <v>hours</v>
      </c>
      <c r="D71" s="37">
        <v>9.8327272727272721</v>
      </c>
      <c r="E71" s="37">
        <v>12.363636363636363</v>
      </c>
      <c r="F71" s="37">
        <v>32.104545454545452</v>
      </c>
      <c r="G71" s="37">
        <v>23.436363636363637</v>
      </c>
      <c r="H71" s="37">
        <v>22</v>
      </c>
      <c r="I71" s="65">
        <v>43</v>
      </c>
      <c r="J71" s="279">
        <v>39.514920828258219</v>
      </c>
      <c r="K71" s="280">
        <v>40.4</v>
      </c>
    </row>
    <row r="72" spans="2:13" x14ac:dyDescent="0.35">
      <c r="B72" s="95" t="str">
        <f>IF('About Databook'!$A$15='About Databook'!$C$63,Toggle!A342,Toggle!R342)</f>
        <v>Breakdown by gender</v>
      </c>
      <c r="D72" s="65"/>
      <c r="E72" s="65"/>
      <c r="F72" s="65"/>
      <c r="G72" s="65"/>
      <c r="H72" s="65"/>
      <c r="I72" s="65"/>
      <c r="J72" s="279"/>
      <c r="K72" s="280"/>
    </row>
    <row r="73" spans="2:13" x14ac:dyDescent="0.35">
      <c r="B73" s="43" t="str">
        <f>IF('About Databook'!$A$15='About Databook'!$C$63,Toggle!A343,Toggle!R343)</f>
        <v>Women</v>
      </c>
      <c r="C73" s="36" t="str">
        <f>IF('About Databook'!$A$15='About Databook'!$C$63,Toggle!B343,Toggle!S343)</f>
        <v>hours</v>
      </c>
      <c r="D73" s="65">
        <v>17</v>
      </c>
      <c r="E73" s="65">
        <v>51</v>
      </c>
      <c r="F73" s="65">
        <v>20</v>
      </c>
      <c r="G73" s="65">
        <v>23</v>
      </c>
      <c r="H73" s="37">
        <v>16.41</v>
      </c>
      <c r="I73" s="65">
        <v>40</v>
      </c>
      <c r="J73" s="279">
        <v>29.169485791610285</v>
      </c>
      <c r="K73" s="280">
        <v>33.4</v>
      </c>
    </row>
    <row r="74" spans="2:13" x14ac:dyDescent="0.35">
      <c r="B74" s="43" t="str">
        <f>IF('About Databook'!$A$15='About Databook'!$C$63,Toggle!A344,Toggle!R344)</f>
        <v>Men</v>
      </c>
      <c r="C74" s="36" t="str">
        <f>IF('About Databook'!$A$15='About Databook'!$C$63,Toggle!B344,Toggle!S344)</f>
        <v>hours</v>
      </c>
      <c r="D74" s="65">
        <v>14</v>
      </c>
      <c r="E74" s="65">
        <v>47</v>
      </c>
      <c r="F74" s="65">
        <v>22</v>
      </c>
      <c r="G74" s="65">
        <v>26</v>
      </c>
      <c r="H74" s="37">
        <v>21.09</v>
      </c>
      <c r="I74" s="65">
        <v>43</v>
      </c>
      <c r="J74" s="279">
        <v>41.340876522569857</v>
      </c>
      <c r="K74" s="280">
        <v>41.8</v>
      </c>
    </row>
    <row r="75" spans="2:13" x14ac:dyDescent="0.35">
      <c r="B75" s="95" t="str">
        <f>IF('About Databook'!$A$15='About Databook'!$C$63,Toggle!A345,Toggle!R345)</f>
        <v>Breakdown by position</v>
      </c>
      <c r="D75" s="65"/>
      <c r="E75" s="65"/>
      <c r="F75" s="65"/>
      <c r="G75" s="65"/>
      <c r="H75" s="65"/>
      <c r="I75" s="65"/>
      <c r="J75" s="279"/>
      <c r="K75" s="280"/>
    </row>
    <row r="76" spans="2:13" x14ac:dyDescent="0.35">
      <c r="B76" s="43" t="str">
        <f>IF('About Databook'!$A$15='About Databook'!$C$63,Toggle!A346,Toggle!R346)</f>
        <v>Managers and specialists</v>
      </c>
      <c r="C76" s="36" t="str">
        <f>IF('About Databook'!$A$15='About Databook'!$C$63,Toggle!B346,Toggle!S346)</f>
        <v>hours</v>
      </c>
      <c r="D76" s="65">
        <v>44</v>
      </c>
      <c r="E76" s="65">
        <v>110</v>
      </c>
      <c r="F76" s="65">
        <v>13</v>
      </c>
      <c r="G76" s="65">
        <v>26</v>
      </c>
      <c r="H76" s="37">
        <v>19.13</v>
      </c>
      <c r="I76" s="65">
        <v>35</v>
      </c>
      <c r="J76" s="279">
        <v>32.43349514563107</v>
      </c>
      <c r="K76" s="280">
        <v>34.5</v>
      </c>
    </row>
    <row r="77" spans="2:13" x14ac:dyDescent="0.35">
      <c r="B77" s="43" t="str">
        <f>IF('About Databook'!$A$15='About Databook'!$C$63,Toggle!A347,Toggle!R347)</f>
        <v>Workers</v>
      </c>
      <c r="C77" s="36" t="str">
        <f>IF('About Databook'!$A$15='About Databook'!$C$63,Toggle!B347,Toggle!S347)</f>
        <v>hours</v>
      </c>
      <c r="D77" s="65">
        <v>10</v>
      </c>
      <c r="E77" s="65">
        <v>42</v>
      </c>
      <c r="F77" s="65">
        <v>27</v>
      </c>
      <c r="G77" s="65">
        <v>25</v>
      </c>
      <c r="H77" s="37">
        <v>20.18</v>
      </c>
      <c r="I77" s="65">
        <v>46</v>
      </c>
      <c r="J77" s="279">
        <v>42.75088731144632</v>
      </c>
      <c r="K77" s="280">
        <v>42.9</v>
      </c>
    </row>
    <row r="78" spans="2:13" ht="20" x14ac:dyDescent="0.35">
      <c r="B78" s="35" t="str">
        <f>IF('About Databook'!$A$15='About Databook'!$C$63,Toggle!A348,Toggle!R348)</f>
        <v>Total investments in training</v>
      </c>
      <c r="C78" s="190" t="str">
        <f>IF('About Databook'!$A$15='About Databook'!$C$63,Toggle!B348,Toggle!S348)</f>
        <v>KZT million</v>
      </c>
      <c r="D78" s="65">
        <v>93</v>
      </c>
      <c r="E78" s="65">
        <v>293</v>
      </c>
      <c r="F78" s="65">
        <v>580</v>
      </c>
      <c r="G78" s="65">
        <v>900</v>
      </c>
      <c r="H78" s="37">
        <v>690.8</v>
      </c>
      <c r="I78" s="65">
        <v>748</v>
      </c>
      <c r="J78" s="279">
        <v>1084.3625506810115</v>
      </c>
      <c r="K78" s="280">
        <v>1109.3517729808973</v>
      </c>
    </row>
    <row r="79" spans="2:13" x14ac:dyDescent="0.35">
      <c r="B79" s="35" t="str">
        <f>IF('About Databook'!$A$15='About Databook'!$C$63,Toggle!A349,Toggle!R349)</f>
        <v>Investments in training per employee</v>
      </c>
      <c r="C79" s="36" t="str">
        <f>IF('About Databook'!$A$15='About Databook'!$C$63,Toggle!B349,Toggle!S349)</f>
        <v>KZT</v>
      </c>
      <c r="D79" s="65">
        <v>62000</v>
      </c>
      <c r="E79" s="65">
        <v>87567.244471010155</v>
      </c>
      <c r="F79" s="65">
        <v>56868.320423570942</v>
      </c>
      <c r="G79" s="65">
        <v>122866.89419795222</v>
      </c>
      <c r="H79" s="65">
        <v>122300</v>
      </c>
      <c r="I79" s="65">
        <v>118438</v>
      </c>
      <c r="J79" s="279">
        <v>155464.16497218801</v>
      </c>
      <c r="K79" s="280">
        <v>139121.11524716543</v>
      </c>
    </row>
    <row r="80" spans="2:13" x14ac:dyDescent="0.35">
      <c r="I80" s="73"/>
      <c r="J80" s="279"/>
      <c r="K80" s="280"/>
    </row>
    <row r="81" spans="2:11" x14ac:dyDescent="0.35">
      <c r="B81" s="41" t="str">
        <f>IF('About Databook'!$A$15='About Databook'!$C$63,Toggle!A351,Toggle!R351)</f>
        <v>Additional information</v>
      </c>
      <c r="C81" s="30"/>
      <c r="D81" s="31"/>
      <c r="E81" s="31"/>
      <c r="F81" s="31"/>
      <c r="G81" s="31"/>
      <c r="H81" s="32"/>
      <c r="I81" s="32"/>
      <c r="J81" s="283"/>
      <c r="K81" s="284" t="s">
        <v>36</v>
      </c>
    </row>
    <row r="82" spans="2:11" x14ac:dyDescent="0.35">
      <c r="B82" s="35" t="str">
        <f>IF('About Databook'!$A$15='About Databook'!$C$63,Toggle!A352,Toggle!R352)</f>
        <v>Employees with disabilities</v>
      </c>
      <c r="C82" s="36" t="str">
        <f>IF('About Databook'!$A$15='About Databook'!$C$63,Toggle!B352,Toggle!S352)</f>
        <v>person</v>
      </c>
      <c r="D82" s="37">
        <v>218</v>
      </c>
      <c r="E82" s="37">
        <v>166</v>
      </c>
      <c r="F82" s="37">
        <v>151</v>
      </c>
      <c r="G82" s="37">
        <v>125</v>
      </c>
      <c r="H82" s="37">
        <v>102</v>
      </c>
      <c r="I82" s="65">
        <v>62</v>
      </c>
      <c r="J82" s="279">
        <v>58</v>
      </c>
      <c r="K82" s="280">
        <v>67</v>
      </c>
    </row>
    <row r="83" spans="2:11" x14ac:dyDescent="0.35">
      <c r="B83" s="35" t="str">
        <f>IF('About Databook'!$A$15='About Databook'!$C$63,Toggle!A353,Toggle!R353)</f>
        <v>Number of employees who took parental leave</v>
      </c>
      <c r="C83" s="36" t="str">
        <f>IF('About Databook'!$A$15='About Databook'!$C$63,Toggle!B353,Toggle!S353)</f>
        <v>person</v>
      </c>
      <c r="D83" s="37">
        <v>11</v>
      </c>
      <c r="E83" s="37">
        <v>9</v>
      </c>
      <c r="F83" s="37">
        <v>150</v>
      </c>
      <c r="G83" s="37">
        <v>240</v>
      </c>
      <c r="H83" s="37">
        <v>90</v>
      </c>
      <c r="I83" s="65">
        <v>44</v>
      </c>
      <c r="J83" s="279">
        <v>41</v>
      </c>
      <c r="K83" s="280">
        <f>SUM(K84:K85)</f>
        <v>53</v>
      </c>
    </row>
    <row r="84" spans="2:11" x14ac:dyDescent="0.35">
      <c r="B84" s="43" t="str">
        <f>IF('About Databook'!$A$15='About Databook'!$C$63,Toggle!A354,Toggle!R354)</f>
        <v>Women</v>
      </c>
      <c r="C84" s="36" t="str">
        <f>IF('About Databook'!$A$15='About Databook'!$C$63,Toggle!B354,Toggle!S354)</f>
        <v>person</v>
      </c>
      <c r="D84" s="65">
        <v>11</v>
      </c>
      <c r="E84" s="65">
        <v>9</v>
      </c>
      <c r="F84" s="37">
        <v>149</v>
      </c>
      <c r="G84" s="37">
        <v>78</v>
      </c>
      <c r="H84" s="37">
        <v>87</v>
      </c>
      <c r="I84" s="65">
        <v>43</v>
      </c>
      <c r="J84" s="279">
        <v>37</v>
      </c>
      <c r="K84" s="280">
        <v>49</v>
      </c>
    </row>
    <row r="85" spans="2:11" x14ac:dyDescent="0.35">
      <c r="B85" s="43" t="str">
        <f>IF('About Databook'!$A$15='About Databook'!$C$63,Toggle!A355,Toggle!R355)</f>
        <v>Men</v>
      </c>
      <c r="C85" s="36" t="str">
        <f>IF('About Databook'!$A$15='About Databook'!$C$63,Toggle!B355,Toggle!S355)</f>
        <v>person</v>
      </c>
      <c r="D85" s="65">
        <v>0</v>
      </c>
      <c r="E85" s="65">
        <v>0</v>
      </c>
      <c r="F85" s="37">
        <v>1</v>
      </c>
      <c r="G85" s="37">
        <v>162</v>
      </c>
      <c r="H85" s="37">
        <v>3</v>
      </c>
      <c r="I85" s="65">
        <v>1</v>
      </c>
      <c r="J85" s="279">
        <v>4</v>
      </c>
      <c r="K85" s="280">
        <v>4</v>
      </c>
    </row>
    <row r="86" spans="2:11" ht="22.5" customHeight="1" x14ac:dyDescent="0.35">
      <c r="B86" s="40" t="str">
        <f>IF('About Databook'!$A$15='About Databook'!$C$63,Toggle!A356,Toggle!R356)</f>
        <v>Share of employees returning to work after parental leave</v>
      </c>
      <c r="C86" s="36" t="str">
        <f>IF('About Databook'!$A$15='About Databook'!$C$63,Toggle!B356,Toggle!S356)</f>
        <v>%</v>
      </c>
      <c r="D86" s="71">
        <v>1.6704631738800305E-3</v>
      </c>
      <c r="E86" s="71">
        <v>1.341481591891489E-3</v>
      </c>
      <c r="F86" s="66">
        <v>1.4231499051233396E-2</v>
      </c>
      <c r="G86" s="66">
        <v>0.02</v>
      </c>
      <c r="H86" s="66">
        <v>0.03</v>
      </c>
      <c r="I86" s="71">
        <v>2.9284984678243101E-2</v>
      </c>
      <c r="J86" s="293">
        <v>5.8685446009389672E-2</v>
      </c>
      <c r="K86" s="294">
        <v>6.3492063492063489E-2</v>
      </c>
    </row>
    <row r="87" spans="2:11" x14ac:dyDescent="0.35">
      <c r="F87" s="88"/>
      <c r="G87" s="88"/>
      <c r="J87" s="279"/>
      <c r="K87" s="280"/>
    </row>
    <row r="88" spans="2:11" x14ac:dyDescent="0.35">
      <c r="B88" s="41" t="str">
        <f>IF('About Databook'!$A$15='About Databook'!$C$63,Toggle!A358,Toggle!R358)</f>
        <v>Remuneration</v>
      </c>
      <c r="C88" s="30"/>
      <c r="D88" s="31"/>
      <c r="E88" s="31"/>
      <c r="F88" s="31"/>
      <c r="G88" s="31"/>
      <c r="H88" s="32"/>
      <c r="I88" s="32"/>
      <c r="J88" s="283"/>
      <c r="K88" s="284" t="s">
        <v>37</v>
      </c>
    </row>
    <row r="89" spans="2:11" x14ac:dyDescent="0.35">
      <c r="B89" s="35" t="str">
        <f>IF('About Databook'!$A$15='About Databook'!$C$63,Toggle!A359,Toggle!R359)</f>
        <v>Minimum monthly wage in Kazakhstan</v>
      </c>
      <c r="C89" s="38"/>
      <c r="D89" s="37"/>
      <c r="E89" s="37"/>
      <c r="F89" s="37"/>
      <c r="G89" s="37"/>
      <c r="H89" s="37"/>
      <c r="I89" s="37"/>
      <c r="J89" s="279"/>
      <c r="K89" s="280"/>
    </row>
    <row r="90" spans="2:11" x14ac:dyDescent="0.35">
      <c r="B90" s="43" t="str">
        <f>IF('About Databook'!$A$15='About Databook'!$C$63,Toggle!A360,Toggle!R360)</f>
        <v>Women</v>
      </c>
      <c r="C90" s="36" t="str">
        <f>IF('About Databook'!$A$15='About Databook'!$C$63,Toggle!B360,Toggle!S360)</f>
        <v>KZT</v>
      </c>
      <c r="D90" s="72">
        <v>42500</v>
      </c>
      <c r="E90" s="72">
        <v>42500</v>
      </c>
      <c r="F90" s="65">
        <v>42500</v>
      </c>
      <c r="G90" s="65">
        <v>60000</v>
      </c>
      <c r="H90" s="65">
        <v>70000</v>
      </c>
      <c r="I90" s="65">
        <v>85000</v>
      </c>
      <c r="J90" s="279">
        <v>85000</v>
      </c>
      <c r="K90" s="280">
        <v>85000</v>
      </c>
    </row>
    <row r="91" spans="2:11" x14ac:dyDescent="0.35">
      <c r="B91" s="43" t="str">
        <f>IF('About Databook'!$A$15='About Databook'!$C$63,Toggle!A361,Toggle!R361)</f>
        <v>Men</v>
      </c>
      <c r="C91" s="36" t="str">
        <f>IF('About Databook'!$A$15='About Databook'!$C$63,Toggle!B361,Toggle!S361)</f>
        <v>KZT</v>
      </c>
      <c r="D91" s="72">
        <v>42500</v>
      </c>
      <c r="E91" s="72">
        <v>42500</v>
      </c>
      <c r="F91" s="65">
        <v>42500</v>
      </c>
      <c r="G91" s="65">
        <v>60000</v>
      </c>
      <c r="H91" s="65">
        <v>70000</v>
      </c>
      <c r="I91" s="65">
        <v>85000</v>
      </c>
      <c r="J91" s="279">
        <v>85000</v>
      </c>
      <c r="K91" s="280">
        <v>85000</v>
      </c>
    </row>
    <row r="92" spans="2:11" x14ac:dyDescent="0.35">
      <c r="B92" s="35" t="str">
        <f>IF('About Databook'!$A$15='About Databook'!$C$63,Toggle!A362,Toggle!R362)</f>
        <v>Average monthly wage in the Company (2)</v>
      </c>
      <c r="C92" s="36"/>
      <c r="D92" s="65"/>
      <c r="E92" s="65"/>
      <c r="F92" s="65"/>
      <c r="G92" s="65"/>
      <c r="H92" s="65"/>
      <c r="I92" s="65"/>
      <c r="J92" s="279"/>
      <c r="K92" s="280"/>
    </row>
    <row r="93" spans="2:11" x14ac:dyDescent="0.35">
      <c r="B93" s="43" t="str">
        <f>IF('About Databook'!$A$15='About Databook'!$C$63,Toggle!A363,Toggle!R363)</f>
        <v>Women</v>
      </c>
      <c r="C93" s="36" t="str">
        <f>IF('About Databook'!$A$15='About Databook'!$C$63,Toggle!B363,Toggle!S363)</f>
        <v>KZT</v>
      </c>
      <c r="D93" s="72">
        <v>258124</v>
      </c>
      <c r="E93" s="72">
        <v>310707</v>
      </c>
      <c r="F93" s="102">
        <v>363527</v>
      </c>
      <c r="G93" s="65">
        <v>404197</v>
      </c>
      <c r="H93" s="65">
        <v>413172</v>
      </c>
      <c r="I93" s="65">
        <v>400206.20203703706</v>
      </c>
      <c r="J93" s="279">
        <v>542177.11089679913</v>
      </c>
      <c r="K93" s="280">
        <v>491789.86705741193</v>
      </c>
    </row>
    <row r="94" spans="2:11" x14ac:dyDescent="0.35">
      <c r="B94" s="43" t="str">
        <f>IF('About Databook'!$A$15='About Databook'!$C$63,Toggle!A364,Toggle!R364)</f>
        <v>Men</v>
      </c>
      <c r="C94" s="36" t="str">
        <f>IF('About Databook'!$A$15='About Databook'!$C$63,Toggle!B364,Toggle!S364)</f>
        <v>KZT</v>
      </c>
      <c r="D94" s="72">
        <v>258124</v>
      </c>
      <c r="E94" s="72">
        <v>310707</v>
      </c>
      <c r="F94" s="65">
        <v>363527</v>
      </c>
      <c r="G94" s="65">
        <v>378077</v>
      </c>
      <c r="H94" s="65">
        <v>426218</v>
      </c>
      <c r="I94" s="65">
        <v>513664.36508113681</v>
      </c>
      <c r="J94" s="279">
        <v>545511.67521374801</v>
      </c>
      <c r="K94" s="280">
        <v>525987.09887321433</v>
      </c>
    </row>
    <row r="95" spans="2:11" x14ac:dyDescent="0.35">
      <c r="B95" s="35" t="str">
        <f>IF('About Databook'!$A$15='About Databook'!$C$63,Toggle!A365,Toggle!R365)</f>
        <v>Average monthly wage across the regions in Kazakhstan (3)</v>
      </c>
      <c r="C95" s="36"/>
      <c r="D95" s="65"/>
      <c r="E95" s="65"/>
      <c r="F95" s="65"/>
      <c r="G95" s="65"/>
      <c r="H95" s="65"/>
      <c r="I95" s="65"/>
      <c r="J95" s="279"/>
      <c r="K95" s="280"/>
    </row>
    <row r="96" spans="2:11" x14ac:dyDescent="0.35">
      <c r="B96" s="43" t="str">
        <f>IF('About Databook'!$A$15='About Databook'!$C$63,Toggle!A366,Toggle!R366)</f>
        <v>Women</v>
      </c>
      <c r="C96" s="36" t="str">
        <f>IF('About Databook'!$A$15='About Databook'!$C$63,Toggle!B366,Toggle!S366)</f>
        <v>KZT</v>
      </c>
      <c r="D96" s="72">
        <v>150779</v>
      </c>
      <c r="E96" s="72">
        <v>182679</v>
      </c>
      <c r="F96" s="72">
        <v>220160</v>
      </c>
      <c r="G96" s="72">
        <v>265643</v>
      </c>
      <c r="H96" s="65">
        <v>311217</v>
      </c>
      <c r="I96" s="65">
        <v>323500</v>
      </c>
      <c r="J96" s="279">
        <v>443569.75</v>
      </c>
      <c r="K96" s="280">
        <v>443569.75</v>
      </c>
    </row>
    <row r="97" spans="2:11" x14ac:dyDescent="0.35">
      <c r="B97" s="43" t="str">
        <f>IF('About Databook'!$A$15='About Databook'!$C$63,Toggle!A367,Toggle!R367)</f>
        <v>Men</v>
      </c>
      <c r="C97" s="36" t="str">
        <f>IF('About Databook'!$A$15='About Databook'!$C$63,Toggle!B367,Toggle!S367)</f>
        <v>KZT</v>
      </c>
      <c r="D97" s="72">
        <v>222514</v>
      </c>
      <c r="E97" s="72">
        <v>243524</v>
      </c>
      <c r="F97" s="72">
        <v>281239</v>
      </c>
      <c r="G97" s="72">
        <v>355072</v>
      </c>
      <c r="H97" s="65">
        <v>418788</v>
      </c>
      <c r="I97" s="65">
        <v>402900</v>
      </c>
      <c r="J97" s="279">
        <v>443569.75</v>
      </c>
      <c r="K97" s="280">
        <v>443569.75</v>
      </c>
    </row>
    <row r="98" spans="2:11" ht="22.5" customHeight="1" x14ac:dyDescent="0.35">
      <c r="B98" s="233" t="str">
        <f>IF('About Databook'!$A$15='About Databook'!$C$63,Toggle!A368,Toggle!R368)</f>
        <v>Ratio of average Company wage to national wage (4)</v>
      </c>
      <c r="C98" s="36"/>
      <c r="D98" s="72"/>
      <c r="E98" s="72"/>
      <c r="F98" s="72"/>
      <c r="G98" s="72"/>
      <c r="H98" s="65"/>
      <c r="I98" s="65"/>
      <c r="J98" s="279"/>
      <c r="K98" s="280"/>
    </row>
    <row r="99" spans="2:11" x14ac:dyDescent="0.35">
      <c r="B99" s="43" t="str">
        <f>IF('About Databook'!$A$15='About Databook'!$C$63,Toggle!A369,Toggle!R369)</f>
        <v>Women</v>
      </c>
      <c r="C99" s="36" t="str">
        <f>IF('About Databook'!$A$15='About Databook'!$C$63,Toggle!B369,Toggle!S369)</f>
        <v>KZT</v>
      </c>
      <c r="D99" s="128">
        <v>1.7119360123094065</v>
      </c>
      <c r="E99" s="128">
        <v>1.7008358924671145</v>
      </c>
      <c r="F99" s="128">
        <v>1.6511945857558139</v>
      </c>
      <c r="G99" s="128">
        <v>1.5215797141276073</v>
      </c>
      <c r="H99" s="128">
        <v>1.327600998660099</v>
      </c>
      <c r="I99" s="128">
        <v>1.2371134529738395</v>
      </c>
      <c r="J99" s="297">
        <f>J93/J96</f>
        <v>1.2223040703221966</v>
      </c>
      <c r="K99" s="298">
        <f>K93/K96</f>
        <v>1.1087092098985829</v>
      </c>
    </row>
    <row r="100" spans="2:11" x14ac:dyDescent="0.35">
      <c r="B100" s="43" t="str">
        <f>IF('About Databook'!$A$15='About Databook'!$C$63,Toggle!A370,Toggle!R370)</f>
        <v>Men</v>
      </c>
      <c r="C100" s="36" t="str">
        <f>IF('About Databook'!$A$15='About Databook'!$C$63,Toggle!B370,Toggle!S370)</f>
        <v>KZT</v>
      </c>
      <c r="D100" s="128">
        <v>1.160034874210162</v>
      </c>
      <c r="E100" s="128">
        <v>1.2758783528522857</v>
      </c>
      <c r="F100" s="128">
        <v>1.292590999114632</v>
      </c>
      <c r="G100" s="128">
        <v>1.0647896764599856</v>
      </c>
      <c r="H100" s="128">
        <v>1.0177416735914113</v>
      </c>
      <c r="I100" s="128">
        <v>1.2749177589504512</v>
      </c>
      <c r="J100" s="297">
        <f>J94/J97</f>
        <v>1.2298216350726081</v>
      </c>
      <c r="K100" s="298">
        <f>K94/K97</f>
        <v>1.1858047102472933</v>
      </c>
    </row>
    <row r="102" spans="2:11" x14ac:dyDescent="0.35">
      <c r="B102" s="35" t="str">
        <f>IF('About Databook'!$A$15='About Databook'!$C$63,Toggle!A381,Toggle!R381)</f>
        <v>Notes:</v>
      </c>
    </row>
    <row r="103" spans="2:11" x14ac:dyDescent="0.35">
      <c r="B103" s="35" t="str">
        <f>IF('About Databook'!$A$15='About Databook'!$C$63,Toggle!A382,Toggle!R382)</f>
        <v>(1) Data for 2024 were recalculated due to a change in the calculation methodology. The 2025 indicator excludes: LLP "AAEngineering Group", LLP "Kazakhaltyn Service", and LLP "Hotel Stepnogorsk".</v>
      </c>
    </row>
    <row r="104" spans="2:11" x14ac:dyDescent="0.35">
      <c r="B104" s="35" t="str">
        <f>IF('About Databook'!$A$15='About Databook'!$C$63,Toggle!A383,Toggle!R383)</f>
        <v>(2) The average monthly wage by gender is calculated excluding the Group’s top management and temporarily absent employees. The calculation methodology was revised in 2025.</v>
      </c>
    </row>
    <row r="105" spans="2:11" x14ac:dyDescent="0.35">
      <c r="B105" s="35" t="str">
        <f>IF('About Databook'!$A$15='About Databook'!$C$63,Toggle!A384,Toggle!R384)</f>
        <v>(3) Averaged data from the official statistics of the Bureau of National Statistics of the Republic of Kazakhstan for each separate quarter of 2025. At the time of preparation of the Databook, the official full-year 2025 figure had not yet been published. Data are available without breakdown by gender.</v>
      </c>
    </row>
    <row r="106" spans="2:11" x14ac:dyDescent="0.35">
      <c r="B106" s="35" t="str">
        <f>IF('About Databook'!$A$15='About Databook'!$C$63,Toggle!A385,Toggle!R385)</f>
        <v>(4) The following approach is adopted for calculating the wage ratio in the company: the ratio of the average monthly wage in the company to the average monthly wage in Kazakhstan.</v>
      </c>
    </row>
    <row r="111" spans="2:11" x14ac:dyDescent="0.35">
      <c r="H111" s="268"/>
    </row>
    <row r="112" spans="2:11" x14ac:dyDescent="0.35">
      <c r="H112" s="268"/>
    </row>
    <row r="113" spans="8:8" x14ac:dyDescent="0.35">
      <c r="H113" s="268"/>
    </row>
    <row r="114" spans="8:8" x14ac:dyDescent="0.35">
      <c r="H114" s="268"/>
    </row>
    <row r="115" spans="8:8" x14ac:dyDescent="0.35">
      <c r="H115" s="269"/>
    </row>
  </sheetData>
  <sheetProtection algorithmName="SHA-512" hashValue="IQJqup5rgMBnaZhd3fPPxdJoQBT/s7f9h/C0dz6Mf5a3RF3L2mUCURiCXRKBTKr8kpMX59/n5sAJjz8Xo2/prA==" saltValue="AJaS3NS97s4obRTqlstn0Q==" spinCount="100000" sheet="1" objects="1" scenarios="1" selectLockedCells="1"/>
  <mergeCells count="1">
    <mergeCell ref="J3:K3"/>
  </mergeCells>
  <phoneticPr fontId="15"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00B86-A287-4324-90A3-E63CA097284F}">
  <sheetPr codeName="Sheet6">
    <tabColor theme="5" tint="0.59999389629810485"/>
  </sheetPr>
  <dimension ref="B2:K26"/>
  <sheetViews>
    <sheetView showGridLines="0" zoomScale="130" zoomScaleNormal="130" workbookViewId="0">
      <pane ySplit="5" topLeftCell="A6" activePane="bottomLeft" state="frozen"/>
      <selection activeCell="A26" sqref="A26:E26"/>
      <selection pane="bottomLeft" activeCell="B26" sqref="B26"/>
    </sheetView>
  </sheetViews>
  <sheetFormatPr defaultRowHeight="14.5" x14ac:dyDescent="0.35"/>
  <cols>
    <col min="1" max="1" width="2.1796875" customWidth="1"/>
    <col min="2" max="2" width="52.453125" customWidth="1"/>
    <col min="3" max="3" width="11.26953125" customWidth="1"/>
    <col min="4" max="8" width="12.453125" bestFit="1" customWidth="1"/>
    <col min="9" max="11" width="12.453125" customWidth="1"/>
  </cols>
  <sheetData>
    <row r="2" spans="2:11" s="2" customFormat="1" ht="16" thickBot="1" x14ac:dyDescent="0.35">
      <c r="B2" s="22" t="str">
        <f>IF('About Databook'!$A$15='About Databook'!$C$63,Toggle!A388,Toggle!R388)</f>
        <v>Socio-economic development</v>
      </c>
      <c r="C2" s="19"/>
      <c r="D2" s="20"/>
      <c r="E2" s="20"/>
      <c r="F2" s="20"/>
      <c r="G2" s="20"/>
      <c r="H2" s="20"/>
      <c r="I2" s="20"/>
      <c r="J2" s="20"/>
      <c r="K2" s="20"/>
    </row>
    <row r="3" spans="2:11" ht="15" thickBot="1" x14ac:dyDescent="0.4">
      <c r="J3" s="377" t="str">
        <f>IF('About Databook'!$A$15='About Databook'!$C$63,Toggle!A889,Toggle!R889)</f>
        <v>2025 Reporting period</v>
      </c>
      <c r="K3" s="376"/>
    </row>
    <row r="4" spans="2:11" s="4" customFormat="1" thickBot="1" x14ac:dyDescent="0.4">
      <c r="B4" s="27"/>
      <c r="C4" s="28" t="str">
        <f>IF('About Databook'!$A$15='About Databook'!$C$63,Toggle!B390,Toggle!S390)</f>
        <v>Unit</v>
      </c>
      <c r="D4" s="28">
        <v>2019</v>
      </c>
      <c r="E4" s="28">
        <v>2020</v>
      </c>
      <c r="F4" s="28">
        <v>2021</v>
      </c>
      <c r="G4" s="28">
        <v>2022</v>
      </c>
      <c r="H4" s="28">
        <v>2023</v>
      </c>
      <c r="I4" s="28">
        <v>2024</v>
      </c>
      <c r="J4" s="276">
        <v>2025</v>
      </c>
      <c r="K4" s="277" t="s">
        <v>6</v>
      </c>
    </row>
    <row r="5" spans="2:11" x14ac:dyDescent="0.35">
      <c r="J5" s="278"/>
      <c r="K5" s="275" t="str">
        <f>IF('About Databook'!$A$15='About Databook'!$C$63,Toggle!A890,Toggle!R890)</f>
        <v>incl. Maikain</v>
      </c>
    </row>
    <row r="6" spans="2:11" s="5" customFormat="1" ht="14" x14ac:dyDescent="0.35">
      <c r="B6" s="29" t="str">
        <f>IF('About Databook'!$A$15='About Databook'!$C$63,Toggle!A392,Toggle!R392)</f>
        <v>Production</v>
      </c>
      <c r="C6" s="30"/>
      <c r="D6" s="30"/>
      <c r="E6" s="30"/>
      <c r="F6" s="30"/>
      <c r="G6" s="32"/>
      <c r="H6" s="32"/>
      <c r="I6" s="32"/>
      <c r="J6" s="283"/>
      <c r="K6" s="284" t="s">
        <v>28</v>
      </c>
    </row>
    <row r="7" spans="2:11" s="8" customFormat="1" x14ac:dyDescent="0.35">
      <c r="B7" s="40" t="str">
        <f>IF('About Databook'!$A$15='About Databook'!$C$63,Toggle!A393,Toggle!R393)</f>
        <v>Ore mining</v>
      </c>
      <c r="C7" s="36" t="str">
        <f>IF('About Databook'!$A$15='About Databook'!$C$63,Toggle!B393,Toggle!S393)</f>
        <v>t</v>
      </c>
      <c r="D7" s="65">
        <v>2965716</v>
      </c>
      <c r="E7" s="65">
        <v>14470496</v>
      </c>
      <c r="F7" s="65">
        <v>15937522</v>
      </c>
      <c r="G7" s="65">
        <v>16701606</v>
      </c>
      <c r="H7" s="65">
        <v>14047908</v>
      </c>
      <c r="I7" s="65">
        <v>15897068.366059581</v>
      </c>
      <c r="J7" s="279">
        <f>SUM(J8:J9)</f>
        <v>14731458.251339242</v>
      </c>
      <c r="K7" s="280">
        <f>SUM(K8:K9)</f>
        <v>15172875.251339242</v>
      </c>
    </row>
    <row r="8" spans="2:11" s="8" customFormat="1" ht="14.75" customHeight="1" x14ac:dyDescent="0.35">
      <c r="B8" s="42" t="str">
        <f>IF('About Databook'!$A$15='About Databook'!$C$63,Toggle!A394,Toggle!R394)</f>
        <v>Open pit</v>
      </c>
      <c r="C8" s="36" t="str">
        <f>IF('About Databook'!$A$15='About Databook'!$C$63,Toggle!B394,Toggle!S394)</f>
        <v>t</v>
      </c>
      <c r="D8" s="103" t="s">
        <v>9</v>
      </c>
      <c r="E8" s="103" t="s">
        <v>9</v>
      </c>
      <c r="F8" s="65">
        <v>14826952</v>
      </c>
      <c r="G8" s="65">
        <v>15728914</v>
      </c>
      <c r="H8" s="65">
        <v>12926543</v>
      </c>
      <c r="I8" s="65">
        <v>14733097.778384564</v>
      </c>
      <c r="J8" s="279">
        <f>SUM('Data across projects'!D7:H7)</f>
        <v>13373214.32733671</v>
      </c>
      <c r="K8" s="280">
        <f>'Data across projects'!J7</f>
        <v>13373214.32733671</v>
      </c>
    </row>
    <row r="9" spans="2:11" s="8" customFormat="1" x14ac:dyDescent="0.35">
      <c r="B9" s="42" t="str">
        <f>IF('About Databook'!$A$15='About Databook'!$C$63,Toggle!A395,Toggle!R395)</f>
        <v>Underground</v>
      </c>
      <c r="C9" s="36" t="str">
        <f>IF('About Databook'!$A$15='About Databook'!$C$63,Toggle!B395,Toggle!S395)</f>
        <v>t</v>
      </c>
      <c r="D9" s="103" t="s">
        <v>9</v>
      </c>
      <c r="E9" s="103" t="s">
        <v>9</v>
      </c>
      <c r="F9" s="65">
        <v>1110570</v>
      </c>
      <c r="G9" s="65">
        <v>972692</v>
      </c>
      <c r="H9" s="65">
        <v>1121365</v>
      </c>
      <c r="I9" s="65">
        <v>1163970.5876750166</v>
      </c>
      <c r="J9" s="279">
        <f>SUM('Data across projects'!D8:H8)</f>
        <v>1358243.9240025317</v>
      </c>
      <c r="K9" s="280">
        <f>'Data across projects'!J8</f>
        <v>1799660.9240025317</v>
      </c>
    </row>
    <row r="10" spans="2:11" s="8" customFormat="1" x14ac:dyDescent="0.35">
      <c r="B10" s="40" t="str">
        <f>IF('About Databook'!$A$15='About Databook'!$C$63,Toggle!A396,Toggle!R396)</f>
        <v>Ore processing</v>
      </c>
      <c r="C10" s="36" t="str">
        <f>IF('About Databook'!$A$15='About Databook'!$C$63,Toggle!B396,Toggle!S396)</f>
        <v>t</v>
      </c>
      <c r="D10" s="65">
        <v>3409482</v>
      </c>
      <c r="E10" s="65">
        <v>13457882</v>
      </c>
      <c r="F10" s="65">
        <v>13609055</v>
      </c>
      <c r="G10" s="65">
        <v>14168923</v>
      </c>
      <c r="H10" s="65">
        <v>14068506</v>
      </c>
      <c r="I10" s="65">
        <v>13842542.908907067</v>
      </c>
      <c r="J10" s="279">
        <f>SUM('Data across projects'!D9:H9)</f>
        <v>15042228.281420505</v>
      </c>
      <c r="K10" s="280">
        <f>'Data across projects'!J9</f>
        <v>15507105.881420504</v>
      </c>
    </row>
    <row r="11" spans="2:11" s="8" customFormat="1" x14ac:dyDescent="0.35">
      <c r="B11" s="40" t="str">
        <f>IF('About Databook'!$A$15='About Databook'!$C$63,Toggle!A397,Toggle!R397)</f>
        <v>Production</v>
      </c>
      <c r="C11" s="190" t="str">
        <f>IF('About Databook'!$A$15='About Databook'!$C$63,Toggle!B397,Toggle!S397)</f>
        <v>oz AuEq</v>
      </c>
      <c r="D11" s="65">
        <v>170155</v>
      </c>
      <c r="E11" s="65">
        <v>414579</v>
      </c>
      <c r="F11" s="65">
        <v>408926.35670191213</v>
      </c>
      <c r="G11" s="65">
        <v>525548.46620937495</v>
      </c>
      <c r="H11" s="65">
        <v>471693.34676410811</v>
      </c>
      <c r="I11" s="65">
        <v>513138.35790051165</v>
      </c>
      <c r="J11" s="279">
        <f>SUM('Data across projects'!D10:H10)</f>
        <v>434838.29683098081</v>
      </c>
      <c r="K11" s="280">
        <f>'Data across projects'!J10</f>
        <v>465651.75279599661</v>
      </c>
    </row>
    <row r="12" spans="2:11" x14ac:dyDescent="0.35">
      <c r="H12" s="220"/>
      <c r="J12" s="279"/>
      <c r="K12" s="280"/>
    </row>
    <row r="13" spans="2:11" s="8" customFormat="1" x14ac:dyDescent="0.35">
      <c r="B13" s="41" t="str">
        <f>IF('About Databook'!$A$15='About Databook'!$C$63,Toggle!A440,Toggle!R440)</f>
        <v>Share of purchases from local suppliers</v>
      </c>
      <c r="C13" s="30"/>
      <c r="D13" s="31"/>
      <c r="E13" s="31"/>
      <c r="F13" s="31"/>
      <c r="G13" s="32"/>
      <c r="H13" s="32"/>
      <c r="I13" s="32"/>
      <c r="J13" s="283"/>
      <c r="K13" s="284" t="s">
        <v>29</v>
      </c>
    </row>
    <row r="14" spans="2:11" x14ac:dyDescent="0.35">
      <c r="B14" s="35" t="str">
        <f>IF('About Databook'!$A$15='About Databook'!$C$63,Toggle!A441,Toggle!R441)</f>
        <v>Total procurement amount (1)</v>
      </c>
      <c r="C14" s="36" t="str">
        <f>IF('About Databook'!$A$15='About Databook'!$C$63,Toggle!B441,Toggle!S441)</f>
        <v>KZT '000</v>
      </c>
      <c r="D14" s="103" t="s">
        <v>9</v>
      </c>
      <c r="E14" s="103" t="s">
        <v>9</v>
      </c>
      <c r="F14" s="102">
        <v>69396792.650000006</v>
      </c>
      <c r="G14" s="102">
        <v>104119415.75</v>
      </c>
      <c r="H14" s="102">
        <v>135828409</v>
      </c>
      <c r="I14" s="102">
        <v>123229750.70660833</v>
      </c>
      <c r="J14" s="279">
        <f>SUM(J15:J17)</f>
        <v>165388901.75357264</v>
      </c>
      <c r="K14" s="280">
        <f>SUM(K15:K17)</f>
        <v>168630646.83636832</v>
      </c>
    </row>
    <row r="15" spans="2:11" x14ac:dyDescent="0.35">
      <c r="B15" s="43" t="str">
        <f>IF('About Databook'!$A$15='About Databook'!$C$63,Toggle!A442,Toggle!R442)</f>
        <v>Amount of goods procured</v>
      </c>
      <c r="C15" s="36" t="str">
        <f>IF('About Databook'!$A$15='About Databook'!$C$63,Toggle!B442,Toggle!S442)</f>
        <v>KZT '000</v>
      </c>
      <c r="D15" s="103" t="s">
        <v>9</v>
      </c>
      <c r="E15" s="103" t="s">
        <v>9</v>
      </c>
      <c r="F15" s="102">
        <v>26837516.699999999</v>
      </c>
      <c r="G15" s="102">
        <v>27477724.579999998</v>
      </c>
      <c r="H15" s="102">
        <v>29819267</v>
      </c>
      <c r="I15" s="102">
        <v>17351451.991028335</v>
      </c>
      <c r="J15" s="279">
        <v>26574377.76863553</v>
      </c>
      <c r="K15" s="280">
        <v>29004275.030341212</v>
      </c>
    </row>
    <row r="16" spans="2:11" x14ac:dyDescent="0.35">
      <c r="B16" s="43" t="str">
        <f>IF('About Databook'!$A$15='About Databook'!$C$63,Toggle!A443,Toggle!R443)</f>
        <v>Amount of works procured</v>
      </c>
      <c r="C16" s="36" t="str">
        <f>IF('About Databook'!$A$15='About Databook'!$C$63,Toggle!B443,Toggle!S443)</f>
        <v>KZT '000</v>
      </c>
      <c r="D16" s="103" t="s">
        <v>9</v>
      </c>
      <c r="E16" s="103" t="s">
        <v>9</v>
      </c>
      <c r="F16" s="102">
        <v>1329889.08</v>
      </c>
      <c r="G16" s="102">
        <v>53461121.109999999</v>
      </c>
      <c r="H16" s="102">
        <v>9291322</v>
      </c>
      <c r="I16" s="102">
        <v>23003216.453779999</v>
      </c>
      <c r="J16" s="279">
        <v>26462012.036279999</v>
      </c>
      <c r="K16" s="280">
        <v>26462012.036279999</v>
      </c>
    </row>
    <row r="17" spans="2:11" x14ac:dyDescent="0.35">
      <c r="B17" s="43" t="str">
        <f>IF('About Databook'!$A$15='About Databook'!$C$63,Toggle!A444,Toggle!R444)</f>
        <v>Amount of services procured</v>
      </c>
      <c r="C17" s="36" t="str">
        <f>IF('About Databook'!$A$15='About Databook'!$C$63,Toggle!B444,Toggle!S444)</f>
        <v>KZT '000</v>
      </c>
      <c r="D17" s="103" t="s">
        <v>9</v>
      </c>
      <c r="E17" s="103" t="s">
        <v>9</v>
      </c>
      <c r="F17" s="102">
        <v>41229386.869999997</v>
      </c>
      <c r="G17" s="102">
        <v>23180570.059999999</v>
      </c>
      <c r="H17" s="102">
        <v>96717820</v>
      </c>
      <c r="I17" s="102">
        <v>82875082.261799991</v>
      </c>
      <c r="J17" s="279">
        <v>112352511.9486571</v>
      </c>
      <c r="K17" s="280">
        <v>113164359.76974709</v>
      </c>
    </row>
    <row r="18" spans="2:11" x14ac:dyDescent="0.35">
      <c r="B18" s="35" t="str">
        <f>IF('About Databook'!$A$15='About Databook'!$C$63,Toggle!A445,Toggle!R445)</f>
        <v>Share of procurements with local content</v>
      </c>
      <c r="C18" s="36" t="str">
        <f>IF('About Databook'!$A$15='About Databook'!$C$63,Toggle!B445,Toggle!S445)</f>
        <v>%</v>
      </c>
      <c r="D18" s="119" t="s">
        <v>9</v>
      </c>
      <c r="E18" s="119" t="s">
        <v>9</v>
      </c>
      <c r="F18" s="118">
        <v>0.70651098627164</v>
      </c>
      <c r="G18" s="118">
        <v>0.85755041855233427</v>
      </c>
      <c r="H18" s="118">
        <v>0.89242721064339348</v>
      </c>
      <c r="I18" s="118">
        <v>0.96534471829694191</v>
      </c>
      <c r="J18" s="293">
        <v>0.94035567955258414</v>
      </c>
      <c r="K18" s="294">
        <v>0.930974220495563</v>
      </c>
    </row>
    <row r="19" spans="2:11" x14ac:dyDescent="0.35">
      <c r="B19" s="43" t="str">
        <f>IF('About Databook'!$A$15='About Databook'!$C$63,Toggle!A446,Toggle!R446)</f>
        <v>Products</v>
      </c>
      <c r="C19" s="36" t="str">
        <f>IF('About Databook'!$A$15='About Databook'!$C$63,Toggle!B446,Toggle!S446)</f>
        <v>%</v>
      </c>
      <c r="D19" s="265" t="s">
        <v>9</v>
      </c>
      <c r="E19" s="265" t="s">
        <v>9</v>
      </c>
      <c r="F19" s="118">
        <v>0.2626</v>
      </c>
      <c r="G19" s="118">
        <v>0.46139999999999998</v>
      </c>
      <c r="H19" s="118">
        <v>0.51</v>
      </c>
      <c r="I19" s="118">
        <v>0.7538978451403906</v>
      </c>
      <c r="J19" s="293">
        <v>0.62962185109618496</v>
      </c>
      <c r="K19" s="294">
        <v>0.59944104703027523</v>
      </c>
    </row>
    <row r="20" spans="2:11" s="50" customFormat="1" x14ac:dyDescent="0.35">
      <c r="B20" s="43" t="str">
        <f>IF('About Databook'!$A$15='About Databook'!$C$63,Toggle!A447,Toggle!R447)</f>
        <v>Works</v>
      </c>
      <c r="C20" s="36" t="str">
        <f>IF('About Databook'!$A$15='About Databook'!$C$63,Toggle!B447,Toggle!S447)</f>
        <v>%</v>
      </c>
      <c r="D20" s="265" t="s">
        <v>9</v>
      </c>
      <c r="E20" s="265" t="s">
        <v>9</v>
      </c>
      <c r="F20" s="118">
        <v>1</v>
      </c>
      <c r="G20" s="118">
        <v>0.99970000000000003</v>
      </c>
      <c r="H20" s="118">
        <v>1</v>
      </c>
      <c r="I20" s="118">
        <v>1</v>
      </c>
      <c r="J20" s="293">
        <v>1</v>
      </c>
      <c r="K20" s="294">
        <v>1</v>
      </c>
    </row>
    <row r="21" spans="2:11" x14ac:dyDescent="0.35">
      <c r="B21" s="43" t="str">
        <f>IF('About Databook'!$A$15='About Databook'!$C$63,Toggle!A448,Toggle!R448)</f>
        <v>Services</v>
      </c>
      <c r="C21" s="36" t="str">
        <f>IF('About Databook'!$A$15='About Databook'!$C$63,Toggle!B448,Toggle!S448)</f>
        <v>%</v>
      </c>
      <c r="D21" s="265" t="s">
        <v>9</v>
      </c>
      <c r="E21" s="265" t="s">
        <v>9</v>
      </c>
      <c r="F21" s="118">
        <v>0.98599999999999999</v>
      </c>
      <c r="G21" s="118">
        <v>0.99929999999999997</v>
      </c>
      <c r="H21" s="118">
        <v>1</v>
      </c>
      <c r="I21" s="118">
        <v>0.99999599397079386</v>
      </c>
      <c r="J21" s="293">
        <v>0.99980472347224103</v>
      </c>
      <c r="K21" s="294">
        <v>0.99980612439761973</v>
      </c>
    </row>
    <row r="23" spans="2:11" x14ac:dyDescent="0.35">
      <c r="B23" s="40" t="str">
        <f>IF('About Databook'!$A$15='About Databook'!$C$63,Toggle!A450,Toggle!R450)</f>
        <v>Notes:</v>
      </c>
    </row>
    <row r="24" spans="2:11" x14ac:dyDescent="0.35">
      <c r="B24" s="35" t="str">
        <f>IF('About Databook'!$A$15='About Databook'!$C$63,Toggle!A451,Toggle!R451)</f>
        <v>(1) The specified amounts for goods, works, and services are within the framework of subsoil use contracts.</v>
      </c>
      <c r="F24" s="89"/>
    </row>
    <row r="26" spans="2:11" x14ac:dyDescent="0.35">
      <c r="H26" s="3"/>
      <c r="I26" s="3"/>
      <c r="J26" s="3"/>
      <c r="K26" s="3"/>
    </row>
  </sheetData>
  <sheetProtection algorithmName="SHA-512" hashValue="HN667Uz0WyHah3akO/alzhj88SHJENX3UYRdTBGgw7iE9L02+xdFxd0pHYWKzYX7Z0Aikk9tqSaTdioJh/C/dQ==" saltValue="xczFYV4UisouBsoWfrwx0g==" spinCount="100000" sheet="1" objects="1" scenarios="1" selectLockedCells="1"/>
  <mergeCells count="1">
    <mergeCell ref="J3:K3"/>
  </mergeCells>
  <phoneticPr fontId="15"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E5574-0207-441D-A337-B1C554471AAD}">
  <sheetPr codeName="Sheet10">
    <tabColor theme="5" tint="0.59999389629810485"/>
  </sheetPr>
  <dimension ref="B2:N72"/>
  <sheetViews>
    <sheetView showGridLines="0" zoomScale="140" zoomScaleNormal="140" workbookViewId="0">
      <pane ySplit="5" topLeftCell="A6" activePane="bottomLeft" state="frozen"/>
      <selection activeCell="A26" sqref="A26:E26"/>
      <selection pane="bottomLeft" activeCell="B38" sqref="B38"/>
    </sheetView>
  </sheetViews>
  <sheetFormatPr defaultRowHeight="14.5" x14ac:dyDescent="0.35"/>
  <cols>
    <col min="1" max="1" width="2.54296875" customWidth="1"/>
    <col min="2" max="2" width="63.1796875" customWidth="1"/>
    <col min="3" max="3" width="8.453125" bestFit="1" customWidth="1"/>
    <col min="6" max="6" width="9" bestFit="1" customWidth="1"/>
    <col min="7" max="7" width="9.81640625" bestFit="1" customWidth="1"/>
    <col min="8" max="8" width="9.1796875" bestFit="1" customWidth="1"/>
    <col min="9" max="9" width="9.81640625" bestFit="1" customWidth="1"/>
    <col min="10" max="10" width="9.81640625" customWidth="1"/>
    <col min="11" max="11" width="11" bestFit="1" customWidth="1"/>
    <col min="12" max="12" width="10.1796875" bestFit="1" customWidth="1"/>
    <col min="13" max="13" width="8.81640625" customWidth="1"/>
  </cols>
  <sheetData>
    <row r="2" spans="2:14" s="2" customFormat="1" ht="16" thickBot="1" x14ac:dyDescent="0.35">
      <c r="B2" s="22" t="str">
        <f>IF('About Databook'!$A$15='About Databook'!$C$63,Toggle!A454,Toggle!R454)</f>
        <v>Local communities</v>
      </c>
      <c r="C2" s="19"/>
      <c r="D2" s="20"/>
      <c r="E2" s="20"/>
      <c r="F2" s="20"/>
      <c r="G2" s="20"/>
      <c r="H2" s="20"/>
      <c r="I2" s="20"/>
      <c r="J2" s="20"/>
      <c r="K2" s="20"/>
    </row>
    <row r="3" spans="2:14" ht="15" thickBot="1" x14ac:dyDescent="0.4">
      <c r="J3" s="377" t="str">
        <f>IF('About Databook'!$A$15='About Databook'!$C$63,Toggle!A889,Toggle!R889)</f>
        <v>2025 Reporting period</v>
      </c>
      <c r="K3" s="376"/>
    </row>
    <row r="4" spans="2:14" s="4" customFormat="1" thickBot="1" x14ac:dyDescent="0.4">
      <c r="B4" s="27"/>
      <c r="C4" s="28" t="str">
        <f>IF('About Databook'!$A$15='About Databook'!$C$63,Toggle!B456,Toggle!S456)</f>
        <v>Unit</v>
      </c>
      <c r="D4" s="28">
        <v>2019</v>
      </c>
      <c r="E4" s="28">
        <v>2020</v>
      </c>
      <c r="F4" s="28">
        <v>2021</v>
      </c>
      <c r="G4" s="28">
        <v>2022</v>
      </c>
      <c r="H4" s="28">
        <v>2023</v>
      </c>
      <c r="I4" s="28">
        <v>2024</v>
      </c>
      <c r="J4" s="276">
        <v>2025</v>
      </c>
      <c r="K4" s="277" t="s">
        <v>6</v>
      </c>
    </row>
    <row r="5" spans="2:14" x14ac:dyDescent="0.35">
      <c r="F5" s="172"/>
      <c r="G5" s="172"/>
      <c r="H5" s="172"/>
      <c r="I5" s="172"/>
      <c r="J5" s="278"/>
      <c r="K5" s="275" t="str">
        <f>IF('About Databook'!$A$15='About Databook'!$C$63,Toggle!A890,Toggle!R890)</f>
        <v>incl. Maikain</v>
      </c>
    </row>
    <row r="6" spans="2:14" s="5" customFormat="1" ht="14" x14ac:dyDescent="0.35">
      <c r="B6" s="29" t="str">
        <f>IF('About Databook'!$A$15='About Databook'!$C$63,Toggle!A458,Toggle!R458)</f>
        <v>Social investment</v>
      </c>
      <c r="C6" s="30"/>
      <c r="D6" s="30"/>
      <c r="E6" s="30"/>
      <c r="F6" s="30"/>
      <c r="G6" s="32"/>
      <c r="H6" s="32"/>
      <c r="I6" s="32"/>
      <c r="J6" s="283"/>
      <c r="K6" s="284" t="s">
        <v>1479</v>
      </c>
    </row>
    <row r="7" spans="2:14" x14ac:dyDescent="0.35">
      <c r="B7" s="40" t="str">
        <f>IF('About Databook'!$A$15='About Databook'!$C$63,Toggle!A459,Toggle!R459)</f>
        <v>Social investments:</v>
      </c>
      <c r="C7" s="51" t="str">
        <f>IF('About Databook'!$A$15='About Databook'!$C$63,Toggle!B459,Toggle!S459)</f>
        <v>KZT '000</v>
      </c>
      <c r="D7" s="65">
        <v>222691</v>
      </c>
      <c r="E7" s="65">
        <v>328847</v>
      </c>
      <c r="F7" s="65">
        <v>1643112.0788999998</v>
      </c>
      <c r="G7" s="65">
        <v>1621804.0991499999</v>
      </c>
      <c r="H7" s="65">
        <v>1173143.6707600001</v>
      </c>
      <c r="I7" s="65">
        <v>6160486.113020001</v>
      </c>
      <c r="J7" s="279">
        <f>SUM(J8:J9,J16)</f>
        <v>2920022.6289999997</v>
      </c>
      <c r="K7" s="280">
        <f>SUM(K8:K9,K16)</f>
        <v>3478574.3489999995</v>
      </c>
      <c r="L7" s="172"/>
    </row>
    <row r="8" spans="2:14" x14ac:dyDescent="0.35">
      <c r="B8" s="42" t="str">
        <f>IF('About Databook'!$A$15='About Databook'!$C$63,Toggle!A460,Toggle!R460)</f>
        <v>Contractual obligations</v>
      </c>
      <c r="C8" s="51" t="str">
        <f>IF('About Databook'!$A$15='About Databook'!$C$63,Toggle!B460,Toggle!S460)</f>
        <v>KZT '000</v>
      </c>
      <c r="D8" s="102">
        <v>222691</v>
      </c>
      <c r="E8" s="102">
        <v>328847</v>
      </c>
      <c r="F8" s="102">
        <v>308605.15999999997</v>
      </c>
      <c r="G8" s="102">
        <v>281057</v>
      </c>
      <c r="H8" s="65">
        <v>480557</v>
      </c>
      <c r="I8" s="65">
        <v>550411</v>
      </c>
      <c r="J8" s="279">
        <v>373442</v>
      </c>
      <c r="K8" s="280">
        <v>377121.42</v>
      </c>
    </row>
    <row r="9" spans="2:14" x14ac:dyDescent="0.35">
      <c r="B9" s="42" t="str">
        <f>IF('About Databook'!$A$15='About Databook'!$C$63,Toggle!A461,Toggle!R461)</f>
        <v>Over-contract investments (1)</v>
      </c>
      <c r="C9" s="51" t="str">
        <f>IF('About Databook'!$A$15='About Databook'!$C$63,Toggle!B461,Toggle!S461)</f>
        <v>KZT '000</v>
      </c>
      <c r="D9" s="72" t="s">
        <v>9</v>
      </c>
      <c r="E9" s="72" t="s">
        <v>9</v>
      </c>
      <c r="F9" s="65">
        <v>348506.91889999999</v>
      </c>
      <c r="G9" s="65">
        <v>1092747.0991499999</v>
      </c>
      <c r="H9" s="65">
        <v>172586.67076000001</v>
      </c>
      <c r="I9" s="65">
        <v>5229922.3043500008</v>
      </c>
      <c r="J9" s="279">
        <f>SUM(J10:J15)</f>
        <v>2546580.6289999997</v>
      </c>
      <c r="K9" s="280">
        <f>SUM(K10:K15)</f>
        <v>2546580.6289999997</v>
      </c>
    </row>
    <row r="10" spans="2:14" x14ac:dyDescent="0.35">
      <c r="B10" s="47" t="str">
        <f>IF('About Databook'!$A$15='About Databook'!$C$63,Toggle!A462,Toggle!R462)</f>
        <v>Sport</v>
      </c>
      <c r="C10" s="51" t="str">
        <f>IF('About Databook'!$A$15='About Databook'!$C$63,Toggle!B462,Toggle!S462)</f>
        <v>KZT '000</v>
      </c>
      <c r="D10" s="72" t="s">
        <v>9</v>
      </c>
      <c r="E10" s="72" t="s">
        <v>9</v>
      </c>
      <c r="F10" s="102">
        <v>250</v>
      </c>
      <c r="G10" s="102">
        <v>8000</v>
      </c>
      <c r="H10" s="102">
        <v>6036</v>
      </c>
      <c r="I10" s="102">
        <v>15000</v>
      </c>
      <c r="J10" s="279">
        <v>2083895.8054599999</v>
      </c>
      <c r="K10" s="280">
        <v>2083895.8054599999</v>
      </c>
      <c r="L10" s="172"/>
    </row>
    <row r="11" spans="2:14" x14ac:dyDescent="0.35">
      <c r="B11" s="47" t="str">
        <f>IF('About Databook'!$A$15='About Databook'!$C$63,Toggle!A463,Toggle!R463)</f>
        <v>Healthcare</v>
      </c>
      <c r="C11" s="51" t="str">
        <f>IF('About Databook'!$A$15='About Databook'!$C$63,Toggle!B463,Toggle!S463)</f>
        <v>KZT '000</v>
      </c>
      <c r="D11" s="72" t="s">
        <v>9</v>
      </c>
      <c r="E11" s="72" t="s">
        <v>9</v>
      </c>
      <c r="F11" s="102">
        <v>95647.823000000004</v>
      </c>
      <c r="G11" s="102">
        <v>247122.84899999999</v>
      </c>
      <c r="H11" s="102">
        <v>2367.2179999999998</v>
      </c>
      <c r="I11" s="102">
        <v>13800</v>
      </c>
      <c r="J11" s="279">
        <v>40729.174079999997</v>
      </c>
      <c r="K11" s="280">
        <v>40729.174079999997</v>
      </c>
    </row>
    <row r="12" spans="2:14" x14ac:dyDescent="0.35">
      <c r="B12" s="47" t="str">
        <f>IF('About Databook'!$A$15='About Databook'!$C$63,Toggle!A464,Toggle!R464)</f>
        <v>Education</v>
      </c>
      <c r="C12" s="51" t="str">
        <f>IF('About Databook'!$A$15='About Databook'!$C$63,Toggle!B464,Toggle!S464)</f>
        <v>KZT '000</v>
      </c>
      <c r="D12" s="72" t="s">
        <v>9</v>
      </c>
      <c r="E12" s="72" t="s">
        <v>9</v>
      </c>
      <c r="F12" s="102">
        <v>80965.45968</v>
      </c>
      <c r="G12" s="102">
        <v>299620.38386</v>
      </c>
      <c r="H12" s="102">
        <v>8680.8799999999992</v>
      </c>
      <c r="I12" s="102">
        <v>7280.0309999999999</v>
      </c>
      <c r="J12" s="279">
        <v>17308.0586</v>
      </c>
      <c r="K12" s="280">
        <v>17308.0586</v>
      </c>
      <c r="N12" s="3"/>
    </row>
    <row r="13" spans="2:14" x14ac:dyDescent="0.35">
      <c r="B13" s="47" t="str">
        <f>IF('About Databook'!$A$15='About Databook'!$C$63,Toggle!A465,Toggle!R465)</f>
        <v>Social infrastructure of settlements</v>
      </c>
      <c r="C13" s="51" t="str">
        <f>IF('About Databook'!$A$15='About Databook'!$C$63,Toggle!B465,Toggle!S465)</f>
        <v>KZT '000</v>
      </c>
      <c r="D13" s="72" t="s">
        <v>9</v>
      </c>
      <c r="E13" s="72" t="s">
        <v>9</v>
      </c>
      <c r="F13" s="102">
        <v>162731.87822000001</v>
      </c>
      <c r="G13" s="102">
        <v>439868.22829</v>
      </c>
      <c r="H13" s="102">
        <v>121290.34476000001</v>
      </c>
      <c r="I13" s="102">
        <v>139751.391</v>
      </c>
      <c r="J13" s="279">
        <v>241390.09805999999</v>
      </c>
      <c r="K13" s="280">
        <v>241390.09805999999</v>
      </c>
    </row>
    <row r="14" spans="2:14" x14ac:dyDescent="0.35">
      <c r="B14" s="47" t="str">
        <f>IF('About Databook'!$A$15='About Databook'!$C$63,Toggle!A466,Toggle!R466)</f>
        <v>Charity</v>
      </c>
      <c r="C14" s="51" t="str">
        <f>IF('About Databook'!$A$15='About Databook'!$C$63,Toggle!B466,Toggle!S466)</f>
        <v>KZT '000</v>
      </c>
      <c r="D14" s="72" t="s">
        <v>9</v>
      </c>
      <c r="E14" s="72" t="s">
        <v>9</v>
      </c>
      <c r="F14" s="102">
        <v>7773.7579999999998</v>
      </c>
      <c r="G14" s="102">
        <v>54249.495000000003</v>
      </c>
      <c r="H14" s="102">
        <v>31113.341</v>
      </c>
      <c r="I14" s="102">
        <v>4988225.2283500005</v>
      </c>
      <c r="J14" s="279">
        <v>96400</v>
      </c>
      <c r="K14" s="280">
        <v>96400</v>
      </c>
      <c r="L14" s="172"/>
    </row>
    <row r="15" spans="2:14" x14ac:dyDescent="0.35">
      <c r="B15" s="47" t="str">
        <f>IF('About Databook'!$A$15='About Databook'!$C$63,Toggle!A467,Toggle!R467)</f>
        <v>Public holidays</v>
      </c>
      <c r="C15" s="51" t="str">
        <f>IF('About Databook'!$A$15='About Databook'!$C$63,Toggle!B467,Toggle!S467)</f>
        <v>KZT '000</v>
      </c>
      <c r="D15" s="72" t="s">
        <v>9</v>
      </c>
      <c r="E15" s="72" t="s">
        <v>9</v>
      </c>
      <c r="F15" s="102">
        <v>1138</v>
      </c>
      <c r="G15" s="102">
        <v>43886.142999999996</v>
      </c>
      <c r="H15" s="102">
        <v>3098.8870000000002</v>
      </c>
      <c r="I15" s="102">
        <v>65865.653999999995</v>
      </c>
      <c r="J15" s="279">
        <v>66857.492799999993</v>
      </c>
      <c r="K15" s="280">
        <f>66857492.8/1000</f>
        <v>66857.492799999993</v>
      </c>
    </row>
    <row r="16" spans="2:14" x14ac:dyDescent="0.35">
      <c r="B16" s="42" t="str">
        <f>IF('About Databook'!$A$15='About Databook'!$C$63,Toggle!A468,Toggle!R468)</f>
        <v>Relocation</v>
      </c>
      <c r="C16" s="51" t="str">
        <f>IF('About Databook'!$A$15='About Databook'!$C$63,Toggle!B468,Toggle!S468)</f>
        <v>KZT '000</v>
      </c>
      <c r="D16" s="72" t="s">
        <v>9</v>
      </c>
      <c r="E16" s="72" t="s">
        <v>9</v>
      </c>
      <c r="F16" s="102">
        <v>986000</v>
      </c>
      <c r="G16" s="65">
        <v>248000</v>
      </c>
      <c r="H16" s="65">
        <v>520000</v>
      </c>
      <c r="I16" s="65">
        <v>380152.80866999994</v>
      </c>
      <c r="J16" s="279">
        <v>0</v>
      </c>
      <c r="K16" s="280">
        <v>554872.30000000005</v>
      </c>
    </row>
    <row r="17" spans="2:11" ht="19.75" customHeight="1" x14ac:dyDescent="0.35">
      <c r="B17" s="40" t="str">
        <f>IF('About Databook'!$A$15='About Databook'!$C$63,Toggle!A469,Toggle!R469)</f>
        <v>Payments to political parties, organizations and their representatives</v>
      </c>
      <c r="C17" s="51" t="str">
        <f>IF('About Databook'!$A$15='About Databook'!$C$63,Toggle!B469,Toggle!S469)</f>
        <v>KZT '000</v>
      </c>
      <c r="D17" s="65">
        <v>0</v>
      </c>
      <c r="E17" s="65">
        <v>0</v>
      </c>
      <c r="F17" s="65">
        <v>0</v>
      </c>
      <c r="G17" s="65">
        <v>0</v>
      </c>
      <c r="H17" s="65">
        <v>0</v>
      </c>
      <c r="I17" s="65">
        <v>0</v>
      </c>
      <c r="J17" s="279">
        <v>0</v>
      </c>
      <c r="K17" s="280">
        <v>0</v>
      </c>
    </row>
    <row r="18" spans="2:11" x14ac:dyDescent="0.35">
      <c r="B18" s="40" t="str">
        <f>IF('About Databook'!$A$15='About Databook'!$C$63,Toggle!A470,Toggle!R470)</f>
        <v>Payments to industry associations (2)</v>
      </c>
      <c r="C18" s="51" t="str">
        <f>IF('About Databook'!$A$15='About Databook'!$C$63,Toggle!B470,Toggle!S470)</f>
        <v>KZT '000</v>
      </c>
      <c r="D18" s="65"/>
      <c r="E18" s="65"/>
      <c r="F18" s="65">
        <v>26385.205000000002</v>
      </c>
      <c r="G18" s="65">
        <v>29742.916000000001</v>
      </c>
      <c r="H18" s="65">
        <v>42758.983999999997</v>
      </c>
      <c r="I18" s="65">
        <v>77757.020999999993</v>
      </c>
      <c r="J18" s="279">
        <v>91757.812000000005</v>
      </c>
      <c r="K18" s="280">
        <v>91757.812000000005</v>
      </c>
    </row>
    <row r="19" spans="2:11" x14ac:dyDescent="0.35">
      <c r="B19" s="40" t="str">
        <f>IF('About Databook'!$A$15='About Databook'!$C$63,Toggle!A471,Toggle!R471)</f>
        <v>Payments to international initiatives</v>
      </c>
      <c r="C19" s="51" t="str">
        <f>IF('About Databook'!$A$15='About Databook'!$C$63,Toggle!B471,Toggle!S471)</f>
        <v>KZT '000</v>
      </c>
      <c r="D19" s="65">
        <v>0</v>
      </c>
      <c r="E19" s="65">
        <v>0</v>
      </c>
      <c r="F19" s="65">
        <v>0</v>
      </c>
      <c r="G19" s="65">
        <v>3469.875</v>
      </c>
      <c r="H19" s="65">
        <v>3409.2</v>
      </c>
      <c r="I19" s="102">
        <v>3860.9999999999995</v>
      </c>
      <c r="J19" s="279">
        <f>8066550/1000</f>
        <v>8066.55</v>
      </c>
      <c r="K19" s="280">
        <v>8066.55</v>
      </c>
    </row>
    <row r="20" spans="2:11" x14ac:dyDescent="0.35">
      <c r="B20" s="40"/>
      <c r="C20" s="51"/>
      <c r="D20" s="65"/>
      <c r="E20" s="65"/>
      <c r="F20" s="65"/>
      <c r="G20" s="65"/>
      <c r="H20" s="65"/>
      <c r="I20" s="65"/>
      <c r="J20" s="279"/>
      <c r="K20" s="280"/>
    </row>
    <row r="21" spans="2:11" s="5" customFormat="1" ht="14" x14ac:dyDescent="0.35">
      <c r="B21" s="29" t="str">
        <f>IF('About Databook'!$A$15='About Databook'!$C$63,Toggle!A473,Toggle!R473)</f>
        <v>Interaction with local communities (3)</v>
      </c>
      <c r="C21" s="30"/>
      <c r="D21" s="30"/>
      <c r="E21" s="30"/>
      <c r="F21" s="30"/>
      <c r="G21" s="32"/>
      <c r="H21" s="32"/>
      <c r="I21" s="175"/>
      <c r="J21" s="283"/>
      <c r="K21" s="284" t="s">
        <v>1481</v>
      </c>
    </row>
    <row r="22" spans="2:11" x14ac:dyDescent="0.35">
      <c r="B22" s="40" t="str">
        <f>IF('About Databook'!$A$15='About Databook'!$C$63,Toggle!A474,Toggle!R474)</f>
        <v>Community requests received</v>
      </c>
      <c r="C22" s="51" t="str">
        <f>IF('About Databook'!$A$15='About Databook'!$C$63,Toggle!B474,Toggle!S474)</f>
        <v>unit</v>
      </c>
      <c r="D22" s="72" t="s">
        <v>9</v>
      </c>
      <c r="E22" s="72" t="s">
        <v>9</v>
      </c>
      <c r="F22" s="72" t="s">
        <v>9</v>
      </c>
      <c r="G22" s="72" t="s">
        <v>9</v>
      </c>
      <c r="H22" s="65">
        <v>124</v>
      </c>
      <c r="I22" s="65">
        <v>200</v>
      </c>
      <c r="J22" s="279">
        <v>189</v>
      </c>
      <c r="K22" s="280">
        <f>33+157</f>
        <v>190</v>
      </c>
    </row>
    <row r="23" spans="2:11" hidden="1" x14ac:dyDescent="0.35">
      <c r="B23" s="42" t="str">
        <f>IF('About Databook'!$A$15='About Databook'!$C$63,Toggle!A475,Toggle!R475)</f>
        <v>Healthcare</v>
      </c>
      <c r="C23" s="51" t="str">
        <f>IF('About Databook'!$A$15='About Databook'!$C$63,Toggle!B475,Toggle!S475)</f>
        <v>unit</v>
      </c>
      <c r="D23" s="72" t="s">
        <v>9</v>
      </c>
      <c r="E23" s="72" t="s">
        <v>9</v>
      </c>
      <c r="F23" s="72" t="s">
        <v>9</v>
      </c>
      <c r="G23" s="72" t="s">
        <v>9</v>
      </c>
      <c r="H23" s="72" t="s">
        <v>9</v>
      </c>
      <c r="I23" s="72" t="s">
        <v>9</v>
      </c>
      <c r="J23" s="279"/>
      <c r="K23" s="280"/>
    </row>
    <row r="24" spans="2:11" hidden="1" x14ac:dyDescent="0.35">
      <c r="B24" s="42" t="str">
        <f>IF('About Databook'!$A$15='About Databook'!$C$63,Toggle!A476,Toggle!R476)</f>
        <v>Education</v>
      </c>
      <c r="C24" s="51" t="str">
        <f>IF('About Databook'!$A$15='About Databook'!$C$63,Toggle!B476,Toggle!S476)</f>
        <v>unit</v>
      </c>
      <c r="D24" s="72" t="s">
        <v>9</v>
      </c>
      <c r="E24" s="72" t="s">
        <v>9</v>
      </c>
      <c r="F24" s="72" t="s">
        <v>9</v>
      </c>
      <c r="G24" s="72" t="s">
        <v>9</v>
      </c>
      <c r="H24" s="72" t="s">
        <v>9</v>
      </c>
      <c r="I24" s="72" t="s">
        <v>9</v>
      </c>
      <c r="J24" s="279"/>
      <c r="K24" s="280"/>
    </row>
    <row r="25" spans="2:11" hidden="1" x14ac:dyDescent="0.35">
      <c r="B25" s="42" t="str">
        <f>IF('About Databook'!$A$15='About Databook'!$C$63,Toggle!A477,Toggle!R477)</f>
        <v>Charity</v>
      </c>
      <c r="C25" s="51" t="str">
        <f>IF('About Databook'!$A$15='About Databook'!$C$63,Toggle!B477,Toggle!S477)</f>
        <v>unit</v>
      </c>
      <c r="D25" s="72" t="s">
        <v>9</v>
      </c>
      <c r="E25" s="72" t="s">
        <v>9</v>
      </c>
      <c r="F25" s="72" t="s">
        <v>9</v>
      </c>
      <c r="G25" s="72" t="s">
        <v>9</v>
      </c>
      <c r="H25" s="72" t="s">
        <v>9</v>
      </c>
      <c r="I25" s="72" t="s">
        <v>9</v>
      </c>
      <c r="J25" s="279"/>
      <c r="K25" s="280"/>
    </row>
    <row r="26" spans="2:11" hidden="1" x14ac:dyDescent="0.35">
      <c r="B26" s="42" t="str">
        <f>IF('About Databook'!$A$15='About Databook'!$C$63,Toggle!A478,Toggle!R478)</f>
        <v>Social infrastructure of settlements</v>
      </c>
      <c r="C26" s="51" t="str">
        <f>IF('About Databook'!$A$15='About Databook'!$C$63,Toggle!B478,Toggle!S478)</f>
        <v>unit</v>
      </c>
      <c r="D26" s="72" t="s">
        <v>9</v>
      </c>
      <c r="E26" s="72" t="s">
        <v>9</v>
      </c>
      <c r="F26" s="72" t="s">
        <v>9</v>
      </c>
      <c r="G26" s="72" t="s">
        <v>9</v>
      </c>
      <c r="H26" s="72" t="s">
        <v>9</v>
      </c>
      <c r="I26" s="72" t="s">
        <v>9</v>
      </c>
      <c r="J26" s="279"/>
      <c r="K26" s="280"/>
    </row>
    <row r="27" spans="2:11" hidden="1" x14ac:dyDescent="0.35">
      <c r="B27" s="42" t="str">
        <f>IF('About Databook'!$A$15='About Databook'!$C$63,Toggle!A479,Toggle!R479)</f>
        <v>Culture and Art</v>
      </c>
      <c r="C27" s="51" t="str">
        <f>IF('About Databook'!$A$15='About Databook'!$C$63,Toggle!B479,Toggle!S479)</f>
        <v>unit</v>
      </c>
      <c r="D27" s="72" t="s">
        <v>9</v>
      </c>
      <c r="E27" s="72" t="s">
        <v>9</v>
      </c>
      <c r="F27" s="72" t="s">
        <v>9</v>
      </c>
      <c r="G27" s="72" t="s">
        <v>9</v>
      </c>
      <c r="H27" s="72" t="s">
        <v>9</v>
      </c>
      <c r="I27" s="72" t="s">
        <v>9</v>
      </c>
      <c r="J27" s="279"/>
      <c r="K27" s="280"/>
    </row>
    <row r="28" spans="2:11" hidden="1" x14ac:dyDescent="0.35">
      <c r="B28" s="42" t="str">
        <f>IF('About Databook'!$A$15='About Databook'!$C$63,Toggle!A480,Toggle!R480)</f>
        <v>Sport</v>
      </c>
      <c r="C28" s="51" t="str">
        <f>IF('About Databook'!$A$15='About Databook'!$C$63,Toggle!B480,Toggle!S480)</f>
        <v>unit</v>
      </c>
      <c r="D28" s="72" t="s">
        <v>9</v>
      </c>
      <c r="E28" s="72" t="s">
        <v>9</v>
      </c>
      <c r="F28" s="72" t="s">
        <v>9</v>
      </c>
      <c r="G28" s="72" t="s">
        <v>9</v>
      </c>
      <c r="H28" s="72" t="s">
        <v>9</v>
      </c>
      <c r="I28" s="72" t="s">
        <v>9</v>
      </c>
      <c r="J28" s="279"/>
      <c r="K28" s="280"/>
    </row>
    <row r="29" spans="2:11" hidden="1" x14ac:dyDescent="0.35">
      <c r="B29" s="42" t="str">
        <f>IF('About Databook'!$A$15='About Databook'!$C$63,Toggle!A481,Toggle!R481)</f>
        <v>Employment</v>
      </c>
      <c r="C29" s="51" t="str">
        <f>IF('About Databook'!$A$15='About Databook'!$C$63,Toggle!B481,Toggle!S481)</f>
        <v>unit</v>
      </c>
      <c r="D29" s="72" t="s">
        <v>9</v>
      </c>
      <c r="E29" s="72" t="s">
        <v>9</v>
      </c>
      <c r="F29" s="72" t="s">
        <v>9</v>
      </c>
      <c r="G29" s="72" t="s">
        <v>9</v>
      </c>
      <c r="H29" s="72" t="s">
        <v>9</v>
      </c>
      <c r="I29" s="72" t="s">
        <v>9</v>
      </c>
      <c r="J29" s="279"/>
      <c r="K29" s="280"/>
    </row>
    <row r="30" spans="2:11" hidden="1" x14ac:dyDescent="0.35">
      <c r="B30" s="42" t="str">
        <f>IF('About Databook'!$A$15='About Databook'!$C$63,Toggle!A482,Toggle!R482)</f>
        <v>Environmental Education</v>
      </c>
      <c r="C30" s="51" t="str">
        <f>IF('About Databook'!$A$15='About Databook'!$C$63,Toggle!B482,Toggle!S482)</f>
        <v>unit</v>
      </c>
      <c r="D30" s="72" t="s">
        <v>9</v>
      </c>
      <c r="E30" s="72" t="s">
        <v>9</v>
      </c>
      <c r="F30" s="72" t="s">
        <v>9</v>
      </c>
      <c r="G30" s="72" t="s">
        <v>9</v>
      </c>
      <c r="H30" s="72" t="s">
        <v>9</v>
      </c>
      <c r="I30" s="72" t="s">
        <v>9</v>
      </c>
      <c r="J30" s="279"/>
      <c r="K30" s="280"/>
    </row>
    <row r="31" spans="2:11" hidden="1" x14ac:dyDescent="0.35">
      <c r="B31" s="42" t="str">
        <f>IF('About Databook'!$A$15='About Databook'!$C$63,Toggle!A483,Toggle!R483)</f>
        <v>Impact of enterprises on the environment</v>
      </c>
      <c r="C31" s="51" t="str">
        <f>IF('About Databook'!$A$15='About Databook'!$C$63,Toggle!B483,Toggle!S483)</f>
        <v>unit</v>
      </c>
      <c r="D31" s="72" t="s">
        <v>9</v>
      </c>
      <c r="E31" s="72" t="s">
        <v>9</v>
      </c>
      <c r="F31" s="72" t="s">
        <v>9</v>
      </c>
      <c r="G31" s="72" t="s">
        <v>9</v>
      </c>
      <c r="H31" s="72" t="s">
        <v>9</v>
      </c>
      <c r="I31" s="72" t="s">
        <v>9</v>
      </c>
      <c r="J31" s="279"/>
      <c r="K31" s="280"/>
    </row>
    <row r="32" spans="2:11" hidden="1" x14ac:dyDescent="0.35">
      <c r="B32" s="42" t="str">
        <f>IF('About Databook'!$A$15='About Databook'!$C$63,Toggle!A484,Toggle!R484)</f>
        <v>Others</v>
      </c>
      <c r="C32" s="51" t="str">
        <f>IF('About Databook'!$A$15='About Databook'!$C$63,Toggle!B484,Toggle!S484)</f>
        <v>unit</v>
      </c>
      <c r="D32" s="72" t="s">
        <v>9</v>
      </c>
      <c r="E32" s="72" t="s">
        <v>9</v>
      </c>
      <c r="F32" s="72" t="s">
        <v>9</v>
      </c>
      <c r="G32" s="72" t="s">
        <v>9</v>
      </c>
      <c r="H32" s="72" t="s">
        <v>9</v>
      </c>
      <c r="I32" s="72" t="s">
        <v>9</v>
      </c>
      <c r="J32" s="279"/>
      <c r="K32" s="280"/>
    </row>
    <row r="33" spans="2:11" x14ac:dyDescent="0.35">
      <c r="B33" s="42" t="str">
        <f>IF('About Databook'!$A$15='About Databook'!$C$63,Toggle!A485,Toggle!R485)</f>
        <v>Share of requests addressed</v>
      </c>
      <c r="C33" s="51" t="str">
        <f>IF('About Databook'!$A$15='About Databook'!$C$63,Toggle!B485,Toggle!S485)</f>
        <v>%</v>
      </c>
      <c r="D33" s="72" t="s">
        <v>9</v>
      </c>
      <c r="E33" s="72" t="s">
        <v>9</v>
      </c>
      <c r="F33" s="72" t="s">
        <v>9</v>
      </c>
      <c r="G33" s="72" t="s">
        <v>9</v>
      </c>
      <c r="H33" s="71">
        <v>1</v>
      </c>
      <c r="I33" s="71">
        <v>1</v>
      </c>
      <c r="J33" s="293">
        <v>1</v>
      </c>
      <c r="K33" s="294">
        <v>1</v>
      </c>
    </row>
    <row r="34" spans="2:11" x14ac:dyDescent="0.35">
      <c r="B34" s="40" t="str">
        <f>IF('About Databook'!$A$15='About Databook'!$C$63,Toggle!A486,Toggle!R486)</f>
        <v>Public hearings and meetings held (4)</v>
      </c>
      <c r="C34" s="51" t="str">
        <f>IF('About Databook'!$A$15='About Databook'!$C$63,Toggle!B486,Toggle!S486)</f>
        <v>unit</v>
      </c>
      <c r="D34" s="65">
        <v>11</v>
      </c>
      <c r="E34" s="65">
        <v>8</v>
      </c>
      <c r="F34" s="65">
        <v>9</v>
      </c>
      <c r="G34" s="65">
        <v>15</v>
      </c>
      <c r="H34" s="65">
        <v>27</v>
      </c>
      <c r="I34" s="65">
        <v>15</v>
      </c>
      <c r="J34" s="279">
        <v>1</v>
      </c>
      <c r="K34" s="280">
        <v>1</v>
      </c>
    </row>
    <row r="35" spans="2:11" x14ac:dyDescent="0.35">
      <c r="B35" s="42" t="str">
        <f>IF('About Databook'!$A$15='About Databook'!$C$63,Toggle!A487,Toggle!R487)</f>
        <v>Public consultation coverage across assets</v>
      </c>
      <c r="C35" s="87" t="str">
        <f>IF('About Databook'!$A$15='About Databook'!$C$63,Toggle!B487,Toggle!S487)</f>
        <v>%</v>
      </c>
      <c r="D35" s="118">
        <v>1</v>
      </c>
      <c r="E35" s="118">
        <v>1</v>
      </c>
      <c r="F35" s="118">
        <v>1</v>
      </c>
      <c r="G35" s="118">
        <v>1</v>
      </c>
      <c r="H35" s="118">
        <v>1</v>
      </c>
      <c r="I35" s="118">
        <v>1</v>
      </c>
      <c r="J35" s="293">
        <v>1</v>
      </c>
      <c r="K35" s="294">
        <v>1</v>
      </c>
    </row>
    <row r="36" spans="2:11" x14ac:dyDescent="0.35">
      <c r="B36" s="40" t="str">
        <f>IF('About Databook'!$A$15='About Databook'!$C$63,Toggle!A488,Toggle!R488)</f>
        <v>Total production assets</v>
      </c>
      <c r="C36" s="87" t="str">
        <f>IF('About Databook'!$A$15='About Databook'!$C$63,Toggle!B488,Toggle!S488)</f>
        <v>unit</v>
      </c>
      <c r="D36" s="129">
        <v>2</v>
      </c>
      <c r="E36" s="129">
        <v>5</v>
      </c>
      <c r="F36" s="129">
        <v>5</v>
      </c>
      <c r="G36" s="129">
        <v>5</v>
      </c>
      <c r="H36" s="129">
        <v>5</v>
      </c>
      <c r="I36" s="129">
        <v>5</v>
      </c>
      <c r="J36" s="279">
        <v>5</v>
      </c>
      <c r="K36" s="280">
        <v>6</v>
      </c>
    </row>
    <row r="37" spans="2:11" x14ac:dyDescent="0.35">
      <c r="B37" s="42" t="str">
        <f>IF('About Databook'!$A$15='About Databook'!$C$63,Toggle!A489,Toggle!R489)</f>
        <v>Public consultation coverage across development projects</v>
      </c>
      <c r="C37" s="87" t="str">
        <f>IF('About Databook'!$A$15='About Databook'!$C$63,Toggle!B489,Toggle!S489)</f>
        <v>%</v>
      </c>
      <c r="D37" s="118">
        <v>1</v>
      </c>
      <c r="E37" s="118">
        <v>1</v>
      </c>
      <c r="F37" s="118">
        <v>1</v>
      </c>
      <c r="G37" s="118">
        <v>1</v>
      </c>
      <c r="H37" s="118">
        <v>1</v>
      </c>
      <c r="I37" s="118">
        <v>1</v>
      </c>
      <c r="J37" s="293">
        <v>1</v>
      </c>
      <c r="K37" s="294">
        <v>1</v>
      </c>
    </row>
    <row r="38" spans="2:11" x14ac:dyDescent="0.35">
      <c r="B38" s="42"/>
    </row>
    <row r="39" spans="2:11" x14ac:dyDescent="0.35">
      <c r="B39" s="40" t="str">
        <f>IF('About Databook'!$A$15='About Databook'!$C$63,Toggle!A491,Toggle!R491)</f>
        <v>Notes:</v>
      </c>
    </row>
    <row r="40" spans="2:11" x14ac:dyDescent="0.35">
      <c r="B40" s="35" t="str">
        <f>IF('About Databook'!$A$15='About Databook'!$C$63,Toggle!A492,Toggle!R492)</f>
        <v>(1) Investments are carried out at the Group level; therefore, changes in the consolidation perimeter do not affect their total volume.</v>
      </c>
    </row>
    <row r="41" spans="2:11" x14ac:dyDescent="0.35">
      <c r="B41" s="35" t="str">
        <f>IF('About Databook'!$A$15='About Databook'!$C$63,Toggle!A493,Toggle!R493)</f>
        <v>(2) JSC "AK Altynalmas" is a member of the Association of Mining and Metallurgical Enterprises of Kazakhstan, the Association of Precious Metals Producers, and the National Chamber of Entrepreneurs "Atameken".</v>
      </c>
    </row>
    <row r="42" spans="2:11" x14ac:dyDescent="0.35">
      <c r="B42" s="35" t="str">
        <f>IF('About Databook'!$A$15='About Databook'!$C$63,Toggle!A494,Toggle!R494)</f>
        <v>(3) Data on engagement with local communities are collected at the level of legal entities carrying out core operational activities.</v>
      </c>
    </row>
    <row r="43" spans="2:11" x14ac:dyDescent="0.35">
      <c r="B43" s="35" t="str">
        <f>IF('About Databook'!$A$15='About Databook'!$C$63,Toggle!A495,Toggle!R495)</f>
        <v>(4) Hearings concerning social issues.</v>
      </c>
    </row>
    <row r="72" ht="14.75" customHeight="1" x14ac:dyDescent="0.35"/>
  </sheetData>
  <sheetProtection algorithmName="SHA-512" hashValue="wh42YFuyDwZwA2M2S0T8IF8m7PHP4Xlp48HCYLcdgNKFEyfEGJDPG9/b6b6oVP/43dyjAE/+4th3XGoAT3jB2g==" saltValue="3fuqHztD7xnbNvbiOTA6UA==" spinCount="100000" sheet="1" objects="1" scenarios="1" selectLockedCells="1"/>
  <mergeCells count="1">
    <mergeCell ref="J3:K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14469f3-e303-4699-9405-263cd63de368"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26FA4253F5B849A406DF369F9AAA65" ma:contentTypeVersion="19" ma:contentTypeDescription="Create a new document." ma:contentTypeScope="" ma:versionID="5c89438a45e61c6d0aa9bef16f7dde05">
  <xsd:schema xmlns:xsd="http://www.w3.org/2001/XMLSchema" xmlns:xs="http://www.w3.org/2001/XMLSchema" xmlns:p="http://schemas.microsoft.com/office/2006/metadata/properties" xmlns:ns1="http://schemas.microsoft.com/sharepoint/v3" xmlns:ns3="0d052a12-d31a-456f-a918-cfa9bdb11add" xmlns:ns4="e14469f3-e303-4699-9405-263cd63de368" targetNamespace="http://schemas.microsoft.com/office/2006/metadata/properties" ma:root="true" ma:fieldsID="6619187254d8ab45ecff8b7e9ca15198" ns1:_="" ns3:_="" ns4:_="">
    <xsd:import namespace="http://schemas.microsoft.com/sharepoint/v3"/>
    <xsd:import namespace="0d052a12-d31a-456f-a918-cfa9bdb11add"/>
    <xsd:import namespace="e14469f3-e303-4699-9405-263cd63de36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ServiceLocation" minOccurs="0"/>
                <xsd:element ref="ns4:_activity" minOccurs="0"/>
                <xsd:element ref="ns4:MediaServiceObjectDetectorVersions" minOccurs="0"/>
                <xsd:element ref="ns4:MediaServiceSystemTags" minOccurs="0"/>
                <xsd:element ref="ns4: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052a12-d31a-456f-a918-cfa9bdb11ad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4469f3-e303-4699-9405-263cd63de36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330598-53BD-4A70-8E17-E25B71C713FD}">
  <ds:schemaRefs>
    <ds:schemaRef ds:uri="http://schemas.microsoft.com/sharepoint/v3/contenttype/forms"/>
  </ds:schemaRefs>
</ds:datastoreItem>
</file>

<file path=customXml/itemProps2.xml><?xml version="1.0" encoding="utf-8"?>
<ds:datastoreItem xmlns:ds="http://schemas.openxmlformats.org/officeDocument/2006/customXml" ds:itemID="{D59CB444-A7D9-4DDF-AA87-E64AD08B7D37}">
  <ds:schemaRefs>
    <ds:schemaRef ds:uri="http://schemas.microsoft.com/office/2006/metadata/properties"/>
    <ds:schemaRef ds:uri="0d052a12-d31a-456f-a918-cfa9bdb11add"/>
    <ds:schemaRef ds:uri="http://purl.org/dc/dcmitype/"/>
    <ds:schemaRef ds:uri="http://purl.org/dc/terms/"/>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e14469f3-e303-4699-9405-263cd63de368"/>
    <ds:schemaRef ds:uri="http://schemas.microsoft.com/sharepoint/v3"/>
    <ds:schemaRef ds:uri="http://www.w3.org/XML/1998/namespace"/>
  </ds:schemaRefs>
</ds:datastoreItem>
</file>

<file path=customXml/itemProps3.xml><?xml version="1.0" encoding="utf-8"?>
<ds:datastoreItem xmlns:ds="http://schemas.openxmlformats.org/officeDocument/2006/customXml" ds:itemID="{289EE8C3-28F1-4253-967D-D96E118E8F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d052a12-d31a-456f-a918-cfa9bdb11add"/>
    <ds:schemaRef ds:uri="e14469f3-e303-4699-9405-263cd63de3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da63898-82f0-44bf-9826-787d5058cd80}" enabled="0" method="" siteId="{4da63898-82f0-44bf-9826-787d5058cd8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Toggle</vt:lpstr>
      <vt:lpstr>About Databook</vt:lpstr>
      <vt:lpstr>External Assurance</vt:lpstr>
      <vt:lpstr>Environment</vt:lpstr>
      <vt:lpstr>Climate and energy</vt:lpstr>
      <vt:lpstr>Safety</vt:lpstr>
      <vt:lpstr>Our people</vt:lpstr>
      <vt:lpstr>Socioeconomic development</vt:lpstr>
      <vt:lpstr>Communities</vt:lpstr>
      <vt:lpstr>Corporate governance and ethics</vt:lpstr>
      <vt:lpstr>Data across projects</vt:lpstr>
      <vt:lpstr>GRI</vt:lpstr>
      <vt:lpstr>SASB</vt:lpstr>
      <vt:lpstr>Reporting perimeter</vt:lpstr>
      <vt:lpstr>Material topics</vt:lpstr>
      <vt:lpstr>ICMI</vt:lpstr>
    </vt:vector>
  </TitlesOfParts>
  <Manager/>
  <Company>PolusGold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Altynalmas</dc:creator>
  <cp:keywords/>
  <dc:description/>
  <cp:lastModifiedBy>Азат Қалыбай</cp:lastModifiedBy>
  <cp:revision/>
  <dcterms:created xsi:type="dcterms:W3CDTF">2020-02-26T15:20:43Z</dcterms:created>
  <dcterms:modified xsi:type="dcterms:W3CDTF">2026-06-29T06:29:48Z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0x0101003726FA4253F5B849A406DF369F9AAA65</vt:lpwstr>
  </property>
</Properties>
</file>